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5" yWindow="90" windowWidth="10155" windowHeight="7050" activeTab="1"/>
  </bookViews>
  <sheets>
    <sheet name="Notes" sheetId="1" r:id="rId1"/>
    <sheet name="Input Data" sheetId="2" r:id="rId2"/>
    <sheet name="Tax Invoice " sheetId="3" r:id="rId3"/>
    <sheet name="Scales" sheetId="6" r:id="rId4"/>
    <sheet name="WTW Input" sheetId="4" r:id="rId5"/>
    <sheet name="Invoice WTW" sheetId="5" r:id="rId6"/>
    <sheet name="Previous Payments" sheetId="7" r:id="rId7"/>
    <sheet name="Trip Sheet" sheetId="13" r:id="rId8"/>
    <sheet name="Travelling &amp; Subsistence" sheetId="8" r:id="rId9"/>
    <sheet name="Typing, Duplicating, &amp; Printing" sheetId="9" r:id="rId10"/>
    <sheet name="Time Based" sheetId="10" r:id="rId11"/>
    <sheet name="Site staff &amp; Other" sheetId="11" r:id="rId12"/>
    <sheet name="Non Taxable" sheetId="12" r:id="rId13"/>
    <sheet name="Summary A3" sheetId="14" r:id="rId14"/>
  </sheets>
  <definedNames>
    <definedName name="_xlnm.Print_Area" localSheetId="1">'Input Data'!$A$1:$H$55</definedName>
    <definedName name="_xlnm.Print_Area" localSheetId="0">Notes!$A$1:$B$89</definedName>
    <definedName name="_xlnm.Print_Area" localSheetId="11">'Site staff &amp; Other'!$A$1:$H$60</definedName>
    <definedName name="_xlnm.Print_Area" localSheetId="2">'Tax Invoice '!$A$1:$Q$111</definedName>
    <definedName name="_xlnm.Print_Area" localSheetId="10">'Time Based'!$A$1:$H$72</definedName>
    <definedName name="_xlnm.Print_Area" localSheetId="8">'Travelling &amp; Subsistence'!$A$1:$I$61</definedName>
    <definedName name="_xlnm.Print_Area" localSheetId="4">'WTW Input'!$A$1:$H$25</definedName>
    <definedName name="_xlnm.Print_Titles" localSheetId="5">'Invoice WTW'!$6:$12</definedName>
    <definedName name="_xlnm.Print_Titles" localSheetId="2">'Tax Invoice '!$1:$9</definedName>
    <definedName name="SCALE_2006CSE1">Scales!#REF!</definedName>
    <definedName name="SCALE_2006CSE2">Scales!#REF!</definedName>
    <definedName name="SCALE_2007CSE1">Scales!#REF!</definedName>
    <definedName name="SCALE_2007CSE2">Scales!#REF!</definedName>
    <definedName name="SCALE_2009CSE1">Scales!$B$3:$E$10</definedName>
    <definedName name="SCALE_2009CSE2">Scales!$B$13:$E$20</definedName>
    <definedName name="Z_F2EF8C40_5F38_4711_A114_3A47916B87AA_.wvu.PrintArea" localSheetId="1" hidden="1">'Input Data'!$A$1:$H$55</definedName>
    <definedName name="Z_F2EF8C40_5F38_4711_A114_3A47916B87AA_.wvu.PrintArea" localSheetId="11" hidden="1">'Site staff &amp; Other'!$A$1:$H$59</definedName>
    <definedName name="Z_F2EF8C40_5F38_4711_A114_3A47916B87AA_.wvu.PrintArea" localSheetId="2" hidden="1">'Tax Invoice '!$A$2:$Q$111</definedName>
    <definedName name="Z_F2EF8C40_5F38_4711_A114_3A47916B87AA_.wvu.PrintArea" localSheetId="10" hidden="1">'Time Based'!$A$1:$H$71</definedName>
    <definedName name="Z_F2EF8C40_5F38_4711_A114_3A47916B87AA_.wvu.PrintArea" localSheetId="8" hidden="1">'Travelling &amp; Subsistence'!$A$1:$I$60</definedName>
    <definedName name="Z_F2EF8C40_5F38_4711_A114_3A47916B87AA_.wvu.PrintTitles" localSheetId="5" hidden="1">'Invoice WTW'!$6:$12</definedName>
    <definedName name="Z_F2EF8C40_5F38_4711_A114_3A47916B87AA_.wvu.PrintTitles" localSheetId="2" hidden="1">'Tax Invoice '!$3:$9</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L55" i="14" l="1"/>
  <c r="J50" i="14"/>
  <c r="H50" i="14"/>
  <c r="L49" i="14"/>
  <c r="J47" i="14"/>
  <c r="L47" i="14" s="1"/>
  <c r="H47" i="14"/>
  <c r="L38" i="14"/>
  <c r="J38" i="14"/>
  <c r="H38" i="14"/>
  <c r="L29" i="14"/>
  <c r="L53" i="14" s="1"/>
  <c r="J29" i="14"/>
  <c r="H29" i="14"/>
  <c r="O60" i="13"/>
  <c r="N44" i="13"/>
  <c r="H43" i="13"/>
  <c r="O43" i="13" s="1"/>
  <c r="O45" i="13" s="1"/>
  <c r="O61" i="13" s="1"/>
  <c r="J36" i="13"/>
  <c r="M36" i="13" s="1"/>
  <c r="O36" i="13" s="1"/>
  <c r="O37" i="13" s="1"/>
  <c r="F36" i="13"/>
  <c r="F37" i="13" s="1"/>
  <c r="F35" i="13"/>
  <c r="F34" i="13"/>
  <c r="F33" i="13"/>
  <c r="O16" i="13"/>
  <c r="I57" i="3"/>
  <c r="I75" i="3"/>
  <c r="I82" i="3"/>
  <c r="H54" i="14" l="1"/>
  <c r="L54" i="14"/>
  <c r="L56" i="14" s="1"/>
  <c r="G3" i="12"/>
  <c r="F3" i="11"/>
  <c r="F3" i="10"/>
  <c r="E3" i="9"/>
  <c r="F3" i="8"/>
  <c r="C3" i="12" l="1"/>
  <c r="C3" i="11"/>
  <c r="D3" i="10"/>
  <c r="B3" i="9"/>
  <c r="C3" i="8"/>
  <c r="D2" i="7"/>
  <c r="B11" i="5"/>
  <c r="H4" i="4"/>
  <c r="P13" i="3"/>
  <c r="O11" i="3"/>
  <c r="C19" i="2" l="1"/>
  <c r="Q9" i="3"/>
  <c r="E26" i="2"/>
  <c r="I4" i="6" s="1"/>
  <c r="C11" i="3"/>
  <c r="S5" i="5"/>
  <c r="H3" i="4"/>
  <c r="K9" i="6"/>
  <c r="K10" i="6"/>
  <c r="H50" i="2"/>
  <c r="Q63" i="3" s="1"/>
  <c r="H51" i="2"/>
  <c r="I66" i="3" s="1"/>
  <c r="C9" i="2"/>
  <c r="H37" i="2"/>
  <c r="Q35" i="3" s="1"/>
  <c r="H41" i="2"/>
  <c r="M47" i="3" s="1"/>
  <c r="E19" i="4"/>
  <c r="E42" i="2" s="1"/>
  <c r="E43" i="2" s="1"/>
  <c r="F33" i="2"/>
  <c r="O85" i="3"/>
  <c r="Q89" i="3"/>
  <c r="Q86" i="3"/>
  <c r="Q5" i="3"/>
  <c r="O9" i="3"/>
  <c r="H31" i="2"/>
  <c r="G10" i="2"/>
  <c r="E10" i="2"/>
  <c r="I18" i="12"/>
  <c r="I20" i="12" s="1"/>
  <c r="K2" i="7"/>
  <c r="D7" i="7" s="1"/>
  <c r="D5" i="7"/>
  <c r="D6" i="7"/>
  <c r="D8" i="7"/>
  <c r="D9" i="7"/>
  <c r="D10" i="7"/>
  <c r="D12" i="7"/>
  <c r="D13" i="7"/>
  <c r="D14" i="7"/>
  <c r="D16" i="7"/>
  <c r="D17" i="7"/>
  <c r="D18" i="7"/>
  <c r="D20" i="7"/>
  <c r="D21" i="7"/>
  <c r="D22" i="7"/>
  <c r="D24" i="7"/>
  <c r="D25" i="7"/>
  <c r="D26" i="7"/>
  <c r="D28" i="7"/>
  <c r="D29" i="7"/>
  <c r="D30" i="7"/>
  <c r="D32" i="7"/>
  <c r="D33" i="7"/>
  <c r="D34" i="7"/>
  <c r="D36" i="7"/>
  <c r="D37" i="7"/>
  <c r="D38" i="7"/>
  <c r="D40" i="7"/>
  <c r="D41" i="7"/>
  <c r="K6" i="7"/>
  <c r="K7" i="7"/>
  <c r="K8" i="7"/>
  <c r="K10" i="7"/>
  <c r="K11" i="7"/>
  <c r="K12"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O12" i="3"/>
  <c r="M66" i="3"/>
  <c r="M63" i="3"/>
  <c r="E89" i="3"/>
  <c r="G89" i="3"/>
  <c r="K89" i="3"/>
  <c r="M89" i="3"/>
  <c r="H16" i="4"/>
  <c r="K37" i="5" s="1"/>
  <c r="G19" i="4"/>
  <c r="G42" i="2" s="1"/>
  <c r="G43" i="2" s="1"/>
  <c r="H23" i="4"/>
  <c r="H25" i="4" s="1"/>
  <c r="H24" i="4"/>
  <c r="K52" i="5" s="1"/>
  <c r="M52" i="5"/>
  <c r="O52" i="5"/>
  <c r="O53" i="5"/>
  <c r="Q52" i="5"/>
  <c r="S52" i="5"/>
  <c r="O75" i="3"/>
  <c r="H55" i="2"/>
  <c r="H47" i="2"/>
  <c r="G44" i="2"/>
  <c r="F44" i="2"/>
  <c r="A44" i="2"/>
  <c r="O50" i="5"/>
  <c r="H18" i="4"/>
  <c r="I43" i="5" s="1"/>
  <c r="H17" i="4"/>
  <c r="K40" i="5" s="1"/>
  <c r="H15" i="4"/>
  <c r="O34" i="5" s="1"/>
  <c r="H14" i="4"/>
  <c r="K31" i="5" s="1"/>
  <c r="H13" i="4"/>
  <c r="O28" i="5" s="1"/>
  <c r="H12" i="4"/>
  <c r="K25" i="5" s="1"/>
  <c r="H11" i="4"/>
  <c r="O23" i="5" s="1"/>
  <c r="K66" i="3"/>
  <c r="M67" i="3"/>
  <c r="O66" i="3"/>
  <c r="K63" i="3"/>
  <c r="M64" i="3"/>
  <c r="O63" i="3"/>
  <c r="I35" i="3"/>
  <c r="M36" i="3"/>
  <c r="K72" i="3"/>
  <c r="O72" i="3"/>
  <c r="Q19" i="3"/>
  <c r="Q57" i="3" s="1"/>
  <c r="H54" i="2"/>
  <c r="K75" i="3"/>
  <c r="M75" i="3"/>
  <c r="M49" i="5"/>
  <c r="O49" i="5"/>
  <c r="Q49" i="5"/>
  <c r="S49" i="5"/>
  <c r="H25" i="10"/>
  <c r="H26" i="10"/>
  <c r="H27" i="10"/>
  <c r="H28" i="10"/>
  <c r="H29" i="10"/>
  <c r="H30" i="10"/>
  <c r="H31" i="10"/>
  <c r="H32" i="10"/>
  <c r="H33" i="10"/>
  <c r="H34" i="10"/>
  <c r="H35" i="10"/>
  <c r="O57" i="3"/>
  <c r="O82" i="3"/>
  <c r="F19" i="4"/>
  <c r="F42" i="2" s="1"/>
  <c r="F43" i="2" s="1"/>
  <c r="E19" i="2"/>
  <c r="K57" i="3"/>
  <c r="K82" i="3"/>
  <c r="H11" i="10"/>
  <c r="H12" i="10"/>
  <c r="H13" i="10"/>
  <c r="H14" i="10"/>
  <c r="H15" i="10"/>
  <c r="H16" i="10"/>
  <c r="H17" i="10"/>
  <c r="H18" i="10"/>
  <c r="H19" i="10"/>
  <c r="H20" i="10"/>
  <c r="H58" i="10"/>
  <c r="H59" i="10"/>
  <c r="H60" i="10"/>
  <c r="H61" i="10"/>
  <c r="H62" i="10"/>
  <c r="H63" i="10"/>
  <c r="H64" i="10"/>
  <c r="H65" i="10"/>
  <c r="H66" i="10"/>
  <c r="H67" i="10"/>
  <c r="H68" i="10"/>
  <c r="H69" i="10"/>
  <c r="H40" i="10"/>
  <c r="H41" i="10"/>
  <c r="H42" i="10"/>
  <c r="H43" i="10"/>
  <c r="H44" i="10"/>
  <c r="H45" i="10"/>
  <c r="H46" i="10"/>
  <c r="H47" i="10"/>
  <c r="H48" i="10"/>
  <c r="H49" i="10"/>
  <c r="H50" i="10"/>
  <c r="H51" i="10"/>
  <c r="H52" i="10"/>
  <c r="H53" i="10"/>
  <c r="I24" i="8"/>
  <c r="I25" i="8"/>
  <c r="I26" i="8"/>
  <c r="I8" i="9"/>
  <c r="I9" i="9"/>
  <c r="I10" i="9"/>
  <c r="I11" i="9"/>
  <c r="I12" i="9"/>
  <c r="I13" i="9"/>
  <c r="I14" i="9"/>
  <c r="I19" i="9"/>
  <c r="I20" i="9"/>
  <c r="I21" i="9"/>
  <c r="I22" i="9"/>
  <c r="I23" i="9"/>
  <c r="I24" i="9"/>
  <c r="I25" i="9"/>
  <c r="I26" i="9"/>
  <c r="I27" i="9"/>
  <c r="I32" i="9"/>
  <c r="I33" i="9"/>
  <c r="I34" i="9"/>
  <c r="I35" i="9"/>
  <c r="I36" i="9"/>
  <c r="I37" i="9"/>
  <c r="I38" i="9"/>
  <c r="I43" i="9"/>
  <c r="I44" i="9"/>
  <c r="I45" i="9"/>
  <c r="I46" i="9"/>
  <c r="I47" i="9"/>
  <c r="I48" i="9"/>
  <c r="I49" i="9"/>
  <c r="I50" i="9"/>
  <c r="I51" i="9"/>
  <c r="I52" i="9"/>
  <c r="I53" i="9"/>
  <c r="I54" i="9"/>
  <c r="I55" i="9"/>
  <c r="H21" i="11"/>
  <c r="E3" i="2"/>
  <c r="K3" i="5" s="1"/>
  <c r="E2" i="2"/>
  <c r="K2" i="5" s="1"/>
  <c r="E17" i="2"/>
  <c r="E16" i="2"/>
  <c r="C7" i="2"/>
  <c r="C6" i="2"/>
  <c r="S14" i="5"/>
  <c r="B6" i="5"/>
  <c r="D6" i="5"/>
  <c r="B8" i="5"/>
  <c r="O4" i="5"/>
  <c r="B7" i="5"/>
  <c r="O10" i="5"/>
  <c r="C10" i="5"/>
  <c r="A9" i="1"/>
  <c r="A11" i="1"/>
  <c r="A13" i="1" s="1"/>
  <c r="A15" i="1" s="1"/>
  <c r="A17" i="1" s="1"/>
  <c r="A19" i="1" s="1"/>
  <c r="A21" i="1" s="1"/>
  <c r="A23" i="1" s="1"/>
  <c r="A25" i="1" s="1"/>
  <c r="A27" i="1" s="1"/>
  <c r="A29" i="1" s="1"/>
  <c r="A31" i="1" s="1"/>
  <c r="A33" i="1" s="1"/>
  <c r="A35" i="1" s="1"/>
  <c r="A37" i="1" s="1"/>
  <c r="A45" i="1"/>
  <c r="A47" i="1" s="1"/>
  <c r="A49" i="1" s="1"/>
  <c r="A51" i="1" s="1"/>
  <c r="A53" i="1" s="1"/>
  <c r="A55" i="1" s="1"/>
  <c r="A57" i="1" s="1"/>
  <c r="A59" i="1" s="1"/>
  <c r="A61" i="1" s="1"/>
  <c r="A63" i="1" s="1"/>
  <c r="A65" i="1" s="1"/>
  <c r="A86" i="1" s="1"/>
  <c r="E42" i="7"/>
  <c r="L5" i="7" s="1"/>
  <c r="L42" i="7" s="1"/>
  <c r="M6" i="7"/>
  <c r="M7" i="7"/>
  <c r="M8" i="7"/>
  <c r="M10" i="7"/>
  <c r="M11" i="7"/>
  <c r="M12"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C42" i="7"/>
  <c r="J5" i="7" s="1"/>
  <c r="J42" i="7" s="1"/>
  <c r="F5" i="7"/>
  <c r="F6" i="7"/>
  <c r="F8" i="7"/>
  <c r="F9" i="7"/>
  <c r="F10" i="7"/>
  <c r="F12" i="7"/>
  <c r="F13" i="7"/>
  <c r="F14" i="7"/>
  <c r="F16" i="7"/>
  <c r="F17" i="7"/>
  <c r="F18" i="7"/>
  <c r="F20" i="7"/>
  <c r="F21" i="7"/>
  <c r="F22" i="7"/>
  <c r="F24" i="7"/>
  <c r="F25" i="7"/>
  <c r="F26" i="7"/>
  <c r="F28" i="7"/>
  <c r="F29" i="7"/>
  <c r="F30" i="7"/>
  <c r="F32" i="7"/>
  <c r="F33" i="7"/>
  <c r="F34" i="7"/>
  <c r="F36" i="7"/>
  <c r="F37" i="7"/>
  <c r="F38" i="7"/>
  <c r="F40" i="7"/>
  <c r="F41" i="7"/>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F2" i="7"/>
  <c r="H7" i="11"/>
  <c r="H8" i="11"/>
  <c r="H9" i="11"/>
  <c r="H10" i="11"/>
  <c r="H11" i="11"/>
  <c r="H12" i="11"/>
  <c r="H13" i="11"/>
  <c r="H14" i="11"/>
  <c r="H15" i="11"/>
  <c r="H16" i="11"/>
  <c r="H35" i="11"/>
  <c r="H36" i="11"/>
  <c r="H37" i="11"/>
  <c r="H38" i="11"/>
  <c r="H39" i="11"/>
  <c r="H40" i="11"/>
  <c r="H41" i="11"/>
  <c r="H42" i="11"/>
  <c r="H43" i="11"/>
  <c r="H44" i="11"/>
  <c r="H22" i="11"/>
  <c r="H23" i="11"/>
  <c r="H24" i="11"/>
  <c r="H25" i="11"/>
  <c r="H26" i="11"/>
  <c r="H27" i="11"/>
  <c r="H28" i="11"/>
  <c r="H29" i="11"/>
  <c r="H30" i="11"/>
  <c r="H49" i="11"/>
  <c r="H56" i="11" s="1"/>
  <c r="Q102" i="3"/>
  <c r="K3" i="3"/>
  <c r="K2" i="3"/>
  <c r="K12" i="3"/>
  <c r="I46" i="8"/>
  <c r="I57" i="8"/>
  <c r="I27" i="8"/>
  <c r="I28" i="8"/>
  <c r="I29" i="8"/>
  <c r="I30" i="8"/>
  <c r="I31" i="8"/>
  <c r="I32" i="8"/>
  <c r="I33" i="8"/>
  <c r="M9" i="3"/>
  <c r="D14" i="3"/>
  <c r="K10" i="3"/>
  <c r="D10" i="3"/>
  <c r="D17" i="3"/>
  <c r="B6" i="3"/>
  <c r="B7" i="3"/>
  <c r="B8" i="3"/>
  <c r="B9" i="3"/>
  <c r="O15" i="3"/>
  <c r="O10" i="3"/>
  <c r="D12" i="3"/>
  <c r="D13" i="3"/>
  <c r="D15" i="3"/>
  <c r="O16" i="3"/>
  <c r="O17" i="3"/>
  <c r="C111" i="3"/>
  <c r="A20" i="4"/>
  <c r="H6" i="4"/>
  <c r="B6" i="4"/>
  <c r="D6" i="4"/>
  <c r="F2" i="4"/>
  <c r="F1" i="4"/>
  <c r="G25" i="4"/>
  <c r="A7" i="4"/>
  <c r="A8" i="4"/>
  <c r="E47" i="3" l="1"/>
  <c r="H19" i="4"/>
  <c r="Q47" i="3"/>
  <c r="G47" i="3"/>
  <c r="Q72" i="3"/>
  <c r="M48" i="3"/>
  <c r="I47" i="3"/>
  <c r="M35" i="3"/>
  <c r="S25" i="5"/>
  <c r="S34" i="5"/>
  <c r="G52" i="2"/>
  <c r="G53" i="2" s="1"/>
  <c r="S54" i="5"/>
  <c r="Q78" i="3" s="1"/>
  <c r="O26" i="5"/>
  <c r="Q75" i="3"/>
  <c r="Q66" i="3"/>
  <c r="O25" i="5"/>
  <c r="S31" i="5"/>
  <c r="O32" i="5"/>
  <c r="O41" i="5"/>
  <c r="I15" i="9"/>
  <c r="H54" i="10"/>
  <c r="H70" i="10"/>
  <c r="O31" i="5"/>
  <c r="O35" i="5"/>
  <c r="H35" i="2"/>
  <c r="I29" i="3" s="1"/>
  <c r="K4" i="6"/>
  <c r="L4" i="6" s="1"/>
  <c r="I28" i="9"/>
  <c r="H21" i="10"/>
  <c r="K34" i="5"/>
  <c r="C26" i="2"/>
  <c r="H52" i="2"/>
  <c r="H53" i="2" s="1"/>
  <c r="I5" i="6"/>
  <c r="H45" i="11"/>
  <c r="I39" i="9"/>
  <c r="I34" i="5"/>
  <c r="O43" i="5"/>
  <c r="K6" i="6"/>
  <c r="I56" i="9"/>
  <c r="I58" i="9" s="1"/>
  <c r="Q95" i="3" s="1"/>
  <c r="H36" i="10"/>
  <c r="I6" i="6"/>
  <c r="I34" i="8"/>
  <c r="I60" i="8" s="1"/>
  <c r="Q94" i="3" s="1"/>
  <c r="H31" i="11"/>
  <c r="H72" i="10"/>
  <c r="Q91" i="3" s="1"/>
  <c r="F7" i="7"/>
  <c r="H17" i="11"/>
  <c r="O22" i="5"/>
  <c r="S28" i="5"/>
  <c r="K28" i="5"/>
  <c r="I40" i="5"/>
  <c r="O44" i="5"/>
  <c r="G43" i="5"/>
  <c r="S37" i="5"/>
  <c r="I37" i="5"/>
  <c r="H38" i="2"/>
  <c r="H34" i="2"/>
  <c r="K5" i="6"/>
  <c r="O29" i="5"/>
  <c r="O40" i="5"/>
  <c r="S43" i="5"/>
  <c r="K43" i="5"/>
  <c r="O37" i="5"/>
  <c r="H46" i="2"/>
  <c r="H42" i="2"/>
  <c r="H40" i="2"/>
  <c r="H36" i="2"/>
  <c r="S22" i="5"/>
  <c r="S40" i="5"/>
  <c r="O38" i="5"/>
  <c r="K13" i="7"/>
  <c r="M13" i="7" s="1"/>
  <c r="K9" i="7"/>
  <c r="M9" i="7" s="1"/>
  <c r="D39" i="7"/>
  <c r="F39" i="7" s="1"/>
  <c r="D35" i="7"/>
  <c r="F35" i="7" s="1"/>
  <c r="D31" i="7"/>
  <c r="F31" i="7" s="1"/>
  <c r="D27" i="7"/>
  <c r="F27" i="7" s="1"/>
  <c r="D23" i="7"/>
  <c r="F23" i="7" s="1"/>
  <c r="D19" i="7"/>
  <c r="F19" i="7" s="1"/>
  <c r="D15" i="7"/>
  <c r="F15" i="7" s="1"/>
  <c r="D11" i="7"/>
  <c r="F11" i="7" s="1"/>
  <c r="H39" i="2"/>
  <c r="M30" i="3" l="1"/>
  <c r="M29" i="3"/>
  <c r="Q29" i="3"/>
  <c r="M82" i="3"/>
  <c r="Q82" i="3" s="1"/>
  <c r="M34" i="5"/>
  <c r="M31" i="5"/>
  <c r="L5" i="6"/>
  <c r="L6" i="6" s="1"/>
  <c r="M22" i="5" s="1"/>
  <c r="K41" i="3"/>
  <c r="M25" i="5"/>
  <c r="A59" i="11"/>
  <c r="K44" i="3"/>
  <c r="K35" i="3"/>
  <c r="K26" i="3"/>
  <c r="I89" i="3"/>
  <c r="K47" i="3"/>
  <c r="F42" i="7"/>
  <c r="I38" i="3"/>
  <c r="Q38" i="3"/>
  <c r="M38" i="3"/>
  <c r="M39" i="3"/>
  <c r="G38" i="3"/>
  <c r="D42" i="7"/>
  <c r="K5" i="7" s="1"/>
  <c r="M45" i="3"/>
  <c r="G44" i="3"/>
  <c r="I44" i="3"/>
  <c r="Q44" i="3"/>
  <c r="M44" i="3"/>
  <c r="H58" i="11"/>
  <c r="H59" i="11" s="1"/>
  <c r="Q96" i="3" s="1"/>
  <c r="Q97" i="3" s="1"/>
  <c r="J18" i="3"/>
  <c r="I32" i="3"/>
  <c r="M32" i="3"/>
  <c r="G41" i="3"/>
  <c r="I41" i="3"/>
  <c r="Q41" i="3"/>
  <c r="M41" i="3"/>
  <c r="M42" i="3"/>
  <c r="Q26" i="3"/>
  <c r="M27" i="3"/>
  <c r="M26" i="3"/>
  <c r="H43" i="2"/>
  <c r="M33" i="3" s="1"/>
  <c r="O23" i="3" l="1"/>
  <c r="K23" i="3"/>
  <c r="M23" i="3"/>
  <c r="K38" i="3"/>
  <c r="M43" i="5"/>
  <c r="M37" i="5"/>
  <c r="M57" i="3"/>
  <c r="K32" i="3"/>
  <c r="M28" i="5"/>
  <c r="K29" i="3"/>
  <c r="M40" i="5"/>
  <c r="M53" i="3"/>
  <c r="G13" i="8"/>
  <c r="I13" i="8" s="1"/>
  <c r="G9" i="8"/>
  <c r="I9" i="8" s="1"/>
  <c r="G16" i="8"/>
  <c r="I16" i="8" s="1"/>
  <c r="G12" i="8"/>
  <c r="I12" i="8" s="1"/>
  <c r="G8" i="8"/>
  <c r="I8" i="8" s="1"/>
  <c r="G15" i="8"/>
  <c r="I15" i="8" s="1"/>
  <c r="G11" i="8"/>
  <c r="I11" i="8" s="1"/>
  <c r="G7" i="8"/>
  <c r="I7" i="8" s="1"/>
  <c r="G14" i="8"/>
  <c r="I14" i="8" s="1"/>
  <c r="G10" i="8"/>
  <c r="I10" i="8" s="1"/>
  <c r="K42" i="7"/>
  <c r="Q99" i="3" s="1"/>
  <c r="M5" i="7"/>
  <c r="M42" i="7" s="1"/>
  <c r="D20" i="2"/>
  <c r="D16" i="3" s="1"/>
  <c r="S13" i="5"/>
  <c r="S45" i="5" s="1"/>
  <c r="Q18" i="3"/>
  <c r="O21" i="3" l="1"/>
  <c r="Q17" i="5" s="1"/>
  <c r="K21" i="3"/>
  <c r="M21" i="3"/>
  <c r="Q23" i="3"/>
  <c r="O53" i="3" s="1"/>
  <c r="Q53" i="3" s="1"/>
  <c r="I17" i="8"/>
  <c r="Q90" i="3" s="1"/>
  <c r="Q68" i="3"/>
  <c r="Q79" i="3" s="1"/>
  <c r="O17" i="5"/>
  <c r="Q59" i="3"/>
  <c r="S56" i="5"/>
  <c r="M17" i="5" l="1"/>
  <c r="S17" i="5" s="1"/>
  <c r="Q21" i="3"/>
  <c r="O41" i="3" l="1"/>
  <c r="O35" i="3"/>
  <c r="O38" i="3"/>
  <c r="O29" i="3"/>
  <c r="O32" i="3"/>
  <c r="Q32" i="3" s="1"/>
  <c r="Q49" i="3" s="1"/>
  <c r="Q60" i="3" s="1"/>
  <c r="Q84" i="3" s="1"/>
  <c r="Q85" i="3" s="1"/>
  <c r="Q24" i="3"/>
  <c r="Q88" i="3" s="1"/>
  <c r="Q92" i="3" s="1"/>
  <c r="O44" i="3"/>
  <c r="O47" i="3"/>
  <c r="O26" i="3"/>
  <c r="Q31" i="5"/>
  <c r="Q28" i="5"/>
  <c r="Q37" i="5"/>
  <c r="Q22" i="5"/>
  <c r="Q43" i="5"/>
  <c r="Q34" i="5"/>
  <c r="Q25" i="5"/>
  <c r="Q40" i="5"/>
  <c r="Q98" i="3" l="1"/>
  <c r="Q100" i="3" s="1"/>
  <c r="M101" i="3" s="1"/>
  <c r="Q101" i="3" s="1"/>
  <c r="Q103" i="3" s="1"/>
  <c r="G100" i="3" l="1"/>
  <c r="I103" i="3"/>
</calcChain>
</file>

<file path=xl/comments1.xml><?xml version="1.0" encoding="utf-8"?>
<comments xmlns="http://schemas.openxmlformats.org/spreadsheetml/2006/main">
  <authors>
    <author>BEAURAIN</author>
    <author>charles beaurain</author>
    <author>Charles 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t>
        </r>
        <r>
          <rPr>
            <sz val="10"/>
            <color indexed="10"/>
            <rFont val="Tahoma"/>
            <family val="2"/>
          </rPr>
          <t>AMOUNT APPROVED BY THE D: PM</t>
        </r>
        <r>
          <rPr>
            <sz val="8"/>
            <color indexed="81"/>
            <rFont val="Tahoma"/>
            <family val="2"/>
          </rPr>
          <t xml:space="preserve">
</t>
        </r>
      </text>
    </comment>
    <comment ref="D16" authorId="1">
      <text>
        <r>
          <rPr>
            <b/>
            <sz val="10"/>
            <color indexed="81"/>
            <rFont val="Tahoma"/>
            <family val="2"/>
          </rPr>
          <t>Charles beau rain:</t>
        </r>
        <r>
          <rPr>
            <sz val="10"/>
            <color indexed="81"/>
            <rFont val="Tahoma"/>
            <family val="2"/>
          </rPr>
          <t xml:space="preserve">
Type "None" if not registered otherwise insert the registration number.</t>
        </r>
      </text>
    </comment>
    <comment ref="D21" authorId="2">
      <text>
        <r>
          <rPr>
            <b/>
            <sz val="10"/>
            <color indexed="81"/>
            <rFont val="Tahoma"/>
            <family val="2"/>
          </rPr>
          <t>Charles Beaurain:</t>
        </r>
        <r>
          <rPr>
            <sz val="10"/>
            <color indexed="81"/>
            <rFont val="Tahoma"/>
            <family val="2"/>
          </rPr>
          <t xml:space="preserve">
PLEASE INSERT THE % TENDERED. IF IT WAS A DIRECT APPOINTMENT ENTER 100%.</t>
        </r>
      </text>
    </comment>
    <comment ref="E29" authorId="1">
      <text>
        <r>
          <rPr>
            <b/>
            <sz val="10"/>
            <color indexed="81"/>
            <rFont val="Tahoma"/>
            <family val="2"/>
          </rPr>
          <t>Charles beau rain:</t>
        </r>
        <r>
          <rPr>
            <sz val="10"/>
            <color indexed="81"/>
            <rFont val="Tahoma"/>
            <family val="2"/>
          </rPr>
          <t xml:space="preserve">
Only ="Y" when specifically appointed as Principal agent.
</t>
        </r>
      </text>
    </comment>
    <comment ref="E30" authorId="1">
      <text>
        <r>
          <rPr>
            <b/>
            <sz val="10"/>
            <color indexed="81"/>
            <rFont val="Tahoma"/>
            <family val="2"/>
          </rPr>
          <t>Charles beau rain:</t>
        </r>
        <r>
          <rPr>
            <sz val="10"/>
            <color indexed="81"/>
            <rFont val="Tahoma"/>
            <family val="2"/>
          </rPr>
          <t xml:space="preserve">
Only ="Y" when specifically appointed as Agent of the Client
.
</t>
        </r>
      </text>
    </comment>
    <comment ref="E31" authorId="1">
      <text>
        <r>
          <rPr>
            <b/>
            <sz val="10"/>
            <color indexed="81"/>
            <rFont val="Tahoma"/>
            <family val="2"/>
          </rPr>
          <t>Charles beau rain:</t>
        </r>
        <r>
          <rPr>
            <sz val="10"/>
            <color indexed="81"/>
            <rFont val="Tahoma"/>
            <family val="2"/>
          </rPr>
          <t xml:space="preserve">
Only ="Y" when specifically appointed as Principal agent.
</t>
        </r>
      </text>
    </comment>
    <comment ref="F44" authorId="1">
      <text>
        <r>
          <rPr>
            <b/>
            <sz val="10"/>
            <color indexed="81"/>
            <rFont val="Tahoma"/>
            <family val="2"/>
          </rPr>
          <t>Charles beau rain:</t>
        </r>
        <r>
          <rPr>
            <sz val="10"/>
            <color indexed="81"/>
            <rFont val="Tahoma"/>
            <family val="2"/>
          </rPr>
          <t xml:space="preserve">
The total final value of K40 must be = K49</t>
        </r>
      </text>
    </comment>
    <comment ref="G44" authorId="1">
      <text>
        <r>
          <rPr>
            <b/>
            <sz val="10"/>
            <color indexed="81"/>
            <rFont val="Tahoma"/>
            <family val="2"/>
          </rPr>
          <t>Charles beau rain:</t>
        </r>
        <r>
          <rPr>
            <sz val="10"/>
            <color indexed="81"/>
            <rFont val="Tahoma"/>
            <family val="2"/>
          </rPr>
          <t xml:space="preserve">
The total final value in K43 must be = K51</t>
        </r>
      </text>
    </comment>
  </commentList>
</comments>
</file>

<file path=xl/comments2.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<sst xmlns="http://schemas.openxmlformats.org/spreadsheetml/2006/main" count="886" uniqueCount="556">
  <si>
    <t>PLUS VAT @</t>
  </si>
  <si>
    <t xml:space="preserve"> x</t>
  </si>
  <si>
    <t xml:space="preserve"> x {</t>
  </si>
  <si>
    <t>)}=</t>
  </si>
  <si>
    <t>Date</t>
  </si>
  <si>
    <t>Rate</t>
  </si>
  <si>
    <t xml:space="preserve">Hours </t>
  </si>
  <si>
    <t>Total</t>
  </si>
  <si>
    <t>Amount</t>
  </si>
  <si>
    <t>DATE</t>
  </si>
  <si>
    <t>Hours</t>
  </si>
  <si>
    <t>Hotel Name</t>
  </si>
  <si>
    <t>Delivered to</t>
  </si>
  <si>
    <t>Size</t>
  </si>
  <si>
    <t>Type</t>
  </si>
  <si>
    <t>1. Typing</t>
  </si>
  <si>
    <t>2. Duplicating</t>
  </si>
  <si>
    <t>Description of Document</t>
  </si>
  <si>
    <t>Pages</t>
  </si>
  <si>
    <t>ADDRESS:</t>
  </si>
  <si>
    <t>PAYMENT CERTIFICATE NO:</t>
  </si>
  <si>
    <t>SERVICE:</t>
  </si>
  <si>
    <t>PAYEE:</t>
  </si>
  <si>
    <t>INVOICE NUMBER:</t>
  </si>
  <si>
    <t>OF</t>
  </si>
  <si>
    <t>AMOUNT DUE</t>
  </si>
  <si>
    <t>NOTE:</t>
  </si>
  <si>
    <t>x</t>
  </si>
  <si>
    <t>CHECKED BY</t>
  </si>
  <si>
    <t>Designation</t>
  </si>
  <si>
    <t>DATE :</t>
  </si>
  <si>
    <t>Signed</t>
  </si>
  <si>
    <t>for</t>
  </si>
  <si>
    <t>BASIC FEE</t>
  </si>
  <si>
    <t>DATE APPOINTED :</t>
  </si>
  <si>
    <t>TARIFF OF FEES TO APPLY :</t>
  </si>
  <si>
    <t>Attached to Claim No</t>
  </si>
  <si>
    <t>SCHEDULE V: TIME BASED FEES</t>
  </si>
  <si>
    <t>Approval</t>
  </si>
  <si>
    <t>Describe</t>
  </si>
  <si>
    <t>A</t>
  </si>
  <si>
    <t>D</t>
  </si>
  <si>
    <t>B</t>
  </si>
  <si>
    <t>E</t>
  </si>
  <si>
    <t>C</t>
  </si>
  <si>
    <t>F</t>
  </si>
  <si>
    <t>Name</t>
  </si>
  <si>
    <t>Task</t>
  </si>
  <si>
    <t>Reason</t>
  </si>
  <si>
    <t>Amount Claimed</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</si>
  <si>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</si>
  <si>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</si>
  <si>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</si>
  <si>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</si>
  <si>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</si>
  <si>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</si>
  <si>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</si>
  <si>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</si>
  <si>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</si>
  <si>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</si>
  <si>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</si>
  <si>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</si>
  <si>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</si>
  <si>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</si>
  <si>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</si>
  <si>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</si>
  <si>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</si>
  <si>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</si>
  <si>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</si>
  <si>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</si>
  <si>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</si>
  <si>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</si>
  <si>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Typing Total</t>
  </si>
  <si>
    <t>Copies</t>
  </si>
  <si>
    <t>Duplicating Total</t>
  </si>
  <si>
    <t>3. Covers and Binders</t>
  </si>
  <si>
    <t>No of Documents</t>
  </si>
  <si>
    <t>Covers &amp; Binders Total</t>
  </si>
  <si>
    <t>4. Printing Costs</t>
  </si>
  <si>
    <t>No of Prints</t>
  </si>
  <si>
    <t>Drawing Numbers</t>
  </si>
  <si>
    <t>Printing Total</t>
  </si>
  <si>
    <t>SCHEDULE Y: SITE STAFF &amp; OTHER CHARGES</t>
  </si>
  <si>
    <t>A: Part Time Supervision</t>
  </si>
  <si>
    <t>Month</t>
  </si>
  <si>
    <t>Claimed Hours</t>
  </si>
  <si>
    <t>Part Time Supervision Total</t>
  </si>
  <si>
    <t>B: Full Time Supervision</t>
  </si>
  <si>
    <t>Approved Remuneration</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</si>
  <si>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</si>
  <si>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</si>
  <si>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</si>
  <si>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</si>
  <si>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</si>
  <si>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</si>
  <si>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</si>
  <si>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</si>
  <si>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</si>
  <si>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</si>
  <si>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</si>
  <si>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Approved rate</t>
  </si>
  <si>
    <t>Other Charges Total</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</si>
  <si>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</si>
  <si>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</si>
  <si>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</si>
  <si>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</si>
  <si>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</si>
  <si>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</si>
  <si>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</si>
  <si>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</si>
  <si>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</si>
  <si>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</si>
  <si>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</si>
  <si>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</si>
  <si>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</si>
  <si>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</si>
  <si>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</si>
  <si>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</si>
  <si>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</si>
  <si>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</si>
  <si>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</si>
  <si>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</si>
  <si>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</si>
  <si>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</si>
  <si>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</si>
  <si>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PAYEE: (CONSULTING ENGINEER)</t>
  </si>
  <si>
    <t>CONSULTANT'S REF. NUMBER   :</t>
  </si>
  <si>
    <t>STAGE COMPLETED:</t>
  </si>
  <si>
    <t>DRAWING NUMBER:</t>
  </si>
  <si>
    <t/>
  </si>
  <si>
    <t>+</t>
  </si>
  <si>
    <t>CLAIM</t>
  </si>
  <si>
    <t>FEES (b) CONSTRUCTION AND COMPLETION</t>
  </si>
  <si>
    <t>MAXIMUM FOR "AGENT OF THE CLIENT"</t>
  </si>
  <si>
    <t xml:space="preserve"> Report: Time Based fees </t>
  </si>
  <si>
    <t>For DIRECTOR: Project Management</t>
  </si>
  <si>
    <t>TYPE OF PROJECT:</t>
  </si>
  <si>
    <t>TARIFF OF FEES TO APPLY</t>
  </si>
  <si>
    <t>TAX INVOICE</t>
  </si>
  <si>
    <t>WORK ON ALTERATIONS TO EXISTING FACILITIES</t>
  </si>
  <si>
    <t>CIVIL AND STRUCTURAL ENGINEERING PROJECTS</t>
  </si>
  <si>
    <t>ADDITIONAL DESIGN FEE ON REINFORCED CONCRETE &amp; STRUCTURAL STEEL</t>
  </si>
  <si>
    <t>DUPLICATED EXISTING FACILITIES AFFECTED BY 1.25 &amp; .25 FACTORS.</t>
  </si>
  <si>
    <t>PAGE 2 OF INVOICE</t>
  </si>
  <si>
    <t>DUPLICATES NOT AFFECTED BY ANY FACTOR OTHER THAN .25.</t>
  </si>
  <si>
    <t>ADDITIONAL FEE FOR REINFORCED CONCRETE &amp; STRUCTURAL STEEL WORK</t>
  </si>
  <si>
    <t>TRAVELLING &amp; SUBSISTENCE CHARGES</t>
  </si>
  <si>
    <t>1. Travelling Time</t>
  </si>
  <si>
    <t>Approved Hours</t>
  </si>
  <si>
    <r>
      <t xml:space="preserve">(A) ESTIMATED OR TENDER VALUES </t>
    </r>
    <r>
      <rPr>
        <b/>
        <sz val="10"/>
        <color indexed="10"/>
        <rFont val="Arial"/>
        <family val="2"/>
      </rPr>
      <t>(STAGES 1 -3)</t>
    </r>
  </si>
  <si>
    <t>TOTAL VALUE OF ALL WORK BY THE ENGINEER APPROPRIATE TO CLAUSE 3.2.1.(1) OF THE GAZETTE</t>
  </si>
  <si>
    <t>TOTAL VALUE OF ENGINEERING WORK :</t>
  </si>
  <si>
    <t>TOTAL VALUE OF WORKS :</t>
  </si>
  <si>
    <t>DATE OF INVOICE:</t>
  </si>
  <si>
    <t>DATE OF INVOICE</t>
  </si>
  <si>
    <t>FEE FOR WATER AND WASTE WATER TREATMENT WORKS FOR THIS SECTION</t>
  </si>
  <si>
    <t>WATER AND WASTE WATER TREATMENT WORKS</t>
  </si>
  <si>
    <t>TOTAL FEE FOR WATER AND WASTE WATER TREATMENT WORKS ONLY</t>
  </si>
  <si>
    <t>INPUT VALUES FOR WATER AND WASTE WATER TREATMENT WORKS ONLY</t>
  </si>
  <si>
    <t>WCS NO:</t>
  </si>
  <si>
    <t>SUMMARY INVOICE</t>
  </si>
  <si>
    <t>TOTAL BASIC FEE</t>
  </si>
  <si>
    <t>STAGE</t>
  </si>
  <si>
    <r>
      <t xml:space="preserve">CONSTRUCTION AND COMPLETION STAGE (INTERIM PAYMENTS)                                                                                                   </t>
    </r>
    <r>
      <rPr>
        <b/>
        <i/>
        <sz val="12"/>
        <color indexed="53"/>
        <rFont val="Arial"/>
        <family val="2"/>
      </rPr>
      <t>ALL VALUES MUST INCLUDE RELEVANT PROPORTION OF P&amp;G AND CPA AND ARE AFFECTED BY THE ADDIONAL FEE FACTOR OF 1.25.</t>
    </r>
  </si>
  <si>
    <t>MASS CONCRETE FOUNDATIONS, BRICKWORK AND CLADDING IN EXISTING FACILITIES AFFECTED BY 0.33 &amp; 1.25 FACTORS.</t>
  </si>
  <si>
    <t>MASS CONCRETE FOUNDATIONS, BRICKWORK AND CLADDING IN DUPLICATES AFFECTED BY 0.33 &amp; .25 FACTORS.</t>
  </si>
  <si>
    <t>MASS CONCRETE FOUNDATIONS, BRICKWORK AND CLADDING IN DUPLICATED EXISTING FACILITIES AFFECTED BY 1.25, 0.33 &amp; 0.25 FACTORS.</t>
  </si>
  <si>
    <t xml:space="preserve">ADDITIONAL FEE </t>
  </si>
  <si>
    <r>
      <t xml:space="preserve">(B) ESTIMATED VALUE FOR DESIGN FEES DURING CONSTRUCTION </t>
    </r>
    <r>
      <rPr>
        <b/>
        <sz val="10"/>
        <color indexed="10"/>
        <rFont val="Arial"/>
        <family val="2"/>
      </rPr>
      <t>(STAGE 4)</t>
    </r>
  </si>
  <si>
    <r>
      <t xml:space="preserve">(D) FINAL MEASURED VALUES INCL. CPA &amp; P&amp;G </t>
    </r>
    <r>
      <rPr>
        <b/>
        <sz val="10"/>
        <color indexed="10"/>
        <rFont val="Arial"/>
        <family val="2"/>
      </rPr>
      <t>(STAGE 5 ONLY)</t>
    </r>
  </si>
  <si>
    <t>VALUE FOR CALCULATION PURPOSES</t>
  </si>
  <si>
    <r>
      <t xml:space="preserve">(C) VALUE OF COMPLETED WORK </t>
    </r>
    <r>
      <rPr>
        <b/>
        <sz val="10"/>
        <color indexed="10"/>
        <rFont val="Arial"/>
        <family val="2"/>
      </rPr>
      <t>(STAGE 4 &amp; 5)</t>
    </r>
  </si>
  <si>
    <t>BASIC FEE FOR WATER AND WASTE WATER TREATMENT WORKS</t>
  </si>
  <si>
    <t>TOTAL PERCENTAGE BASED PROFESSIONAL FEES DUE (a) + (b) +  (c )</t>
  </si>
  <si>
    <t>ENGINEERING PROJECT</t>
  </si>
  <si>
    <t>FEES (b) CONSTRUCTION AND COMPLETION STAGES</t>
  </si>
  <si>
    <t>WORKBOOK FOR THE CALCULATION OF CONSULTING ENGINEER'S FEES IN TERMS OF THE GUIDELINE FOR SERVICES AND FEES PUBLISHED BY ECSA AND AMENDED BY DPW</t>
  </si>
  <si>
    <t>NOTES PERTAINING TO THE COMPLETION OF THE WORKBOOK</t>
  </si>
  <si>
    <t>GROUND RULES</t>
  </si>
  <si>
    <r>
      <t xml:space="preserve">The published </t>
    </r>
    <r>
      <rPr>
        <b/>
        <sz val="10"/>
        <rFont val="Arial"/>
        <family val="2"/>
      </rPr>
      <t>Guidelines</t>
    </r>
    <r>
      <rPr>
        <sz val="10"/>
        <rFont val="Arial"/>
        <family val="2"/>
      </rPr>
      <t xml:space="preserve"> for Engineering fees have been amended</t>
    </r>
    <r>
      <rPr>
        <b/>
        <sz val="10"/>
        <rFont val="Arial"/>
        <family val="2"/>
      </rPr>
      <t xml:space="preserve"> by the DPW Letter of Invitation</t>
    </r>
    <r>
      <rPr>
        <sz val="10"/>
        <rFont val="Arial"/>
        <family val="2"/>
      </rPr>
      <t xml:space="preserve">, so one has to refer to the latter, or use a copy of the relevant Guidelines which has been marked up to show the revised Fee scale, the </t>
    </r>
    <r>
      <rPr>
        <b/>
        <sz val="10"/>
        <rFont val="Arial"/>
        <family val="2"/>
      </rPr>
      <t>DPW Guidelines (DG)</t>
    </r>
  </si>
  <si>
    <r>
      <t xml:space="preserve">Note the </t>
    </r>
    <r>
      <rPr>
        <b/>
        <sz val="10"/>
        <rFont val="Arial"/>
        <family val="2"/>
      </rPr>
      <t xml:space="preserve">standardised format </t>
    </r>
    <r>
      <rPr>
        <sz val="10"/>
        <rFont val="Arial"/>
        <family val="2"/>
      </rPr>
      <t>of the fee calculators for the different professions. The Input sheets &amp; disbursements contain virtually identical information.</t>
    </r>
  </si>
  <si>
    <r>
      <t xml:space="preserve">The value of the works relating to a particular part of the project will have to include the relevant portions of the </t>
    </r>
    <r>
      <rPr>
        <b/>
        <sz val="10"/>
        <rFont val="Arial"/>
        <family val="2"/>
      </rPr>
      <t>Preliminaries and CPA</t>
    </r>
    <r>
      <rPr>
        <sz val="10"/>
        <rFont val="Arial"/>
        <family val="2"/>
      </rPr>
      <t xml:space="preserve"> extracted from the project value and then allocated to each category value</t>
    </r>
  </si>
  <si>
    <r>
      <t>In practice, the calculator calculates</t>
    </r>
    <r>
      <rPr>
        <b/>
        <sz val="10"/>
        <rFont val="Arial"/>
        <family val="2"/>
      </rPr>
      <t xml:space="preserve"> a Basic fee</t>
    </r>
    <r>
      <rPr>
        <sz val="10"/>
        <rFont val="Arial"/>
        <family val="2"/>
      </rPr>
      <t xml:space="preserve"> for a consultant based on the value of the works relating to that particular discipline</t>
    </r>
  </si>
  <si>
    <r>
      <t xml:space="preserve">The </t>
    </r>
    <r>
      <rPr>
        <b/>
        <sz val="10"/>
        <rFont val="Arial"/>
        <family val="2"/>
      </rPr>
      <t>Basic fee</t>
    </r>
    <r>
      <rPr>
        <sz val="10"/>
        <rFont val="Arial"/>
        <family val="2"/>
      </rPr>
      <t xml:space="preserve"> for a consultant is proportioned between the different categories of work and then the relevant fee factors applied to those types of the work.</t>
    </r>
  </si>
  <si>
    <r>
      <t xml:space="preserve">The </t>
    </r>
    <r>
      <rPr>
        <b/>
        <sz val="10"/>
        <rFont val="Arial"/>
        <family val="2"/>
      </rPr>
      <t>first portion</t>
    </r>
    <r>
      <rPr>
        <sz val="10"/>
        <rFont val="Arial"/>
        <family val="2"/>
      </rPr>
      <t xml:space="preserve"> of the fee calculator contains the amounts relating to a given discipline which have been extracted from a project and which is not subject to any factors. </t>
    </r>
  </si>
  <si>
    <r>
      <t xml:space="preserve">If the project or contract consists entirely of the </t>
    </r>
    <r>
      <rPr>
        <b/>
        <sz val="10"/>
        <rFont val="Arial"/>
        <family val="2"/>
      </rPr>
      <t>work comprising one discipline</t>
    </r>
    <r>
      <rPr>
        <sz val="10"/>
        <rFont val="Arial"/>
        <family val="2"/>
      </rPr>
      <t>,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r>
  </si>
  <si>
    <t>In some cases more than one of the fee factor multipliers may have to be applied to the same portion of the works, and these factors have to be dealt with separately in the fee calculations. (Duplications, existing installations, mass concrete, brickwork etc,)</t>
  </si>
  <si>
    <r>
      <t>Multi-tenant installations</t>
    </r>
    <r>
      <rPr>
        <sz val="10"/>
        <rFont val="Arial"/>
        <family val="2"/>
      </rPr>
      <t>: DPW is not involved in this situation, and this fee has been marked as N/A in order to avoid confusion</t>
    </r>
  </si>
  <si>
    <r>
      <t>Principal Agent</t>
    </r>
    <r>
      <rPr>
        <sz val="10"/>
        <rFont val="Arial"/>
        <family val="2"/>
      </rPr>
      <t xml:space="preserve">: A </t>
    </r>
    <r>
      <rPr>
        <b/>
        <sz val="10"/>
        <rFont val="Arial"/>
        <family val="2"/>
      </rPr>
      <t>separate fee</t>
    </r>
    <r>
      <rPr>
        <sz val="10"/>
        <rFont val="Arial"/>
        <family val="2"/>
      </rPr>
      <t xml:space="preserve"> will be calculated for such an appointment, because the fee is based on the value of the works (1% of the total value of the works). This procedure is NOT a fee factor multiplier to be applied to the basic fee.</t>
    </r>
  </si>
  <si>
    <r>
      <t xml:space="preserve">While the DG provides for a fee for the </t>
    </r>
    <r>
      <rPr>
        <b/>
        <sz val="10"/>
        <rFont val="Arial"/>
        <family val="2"/>
      </rPr>
      <t>leader of the team</t>
    </r>
    <r>
      <rPr>
        <sz val="10"/>
        <rFont val="Arial"/>
        <family val="2"/>
      </rPr>
      <t>, this is not an additional fee, but a redistribution of the total fee to provide a larger share for the team leader</t>
    </r>
  </si>
  <si>
    <t>Only in case of engineering projects a fixed amount of 3% of the basic fee is allowed for the responsibilities of the "agent of the client" in accordance with the OHSA.</t>
  </si>
  <si>
    <t>Only in case of engineering projects an amount of 7% of the basic fee is allowed for the execution of targeted procurement.</t>
  </si>
  <si>
    <t>PROCEDURE TO FOLLOW IN POPULATING THE WORKBOOK:</t>
  </si>
  <si>
    <t>Start by opening the worksheet "Input Data"</t>
  </si>
  <si>
    <r>
      <t xml:space="preserve">Some </t>
    </r>
    <r>
      <rPr>
        <b/>
        <sz val="10"/>
        <rFont val="Arial"/>
        <family val="2"/>
      </rPr>
      <t>comments or notes</t>
    </r>
    <r>
      <rPr>
        <sz val="10"/>
        <rFont val="Arial"/>
        <family val="2"/>
      </rPr>
      <t xml:space="preserve"> with arrows pointing to certain cells are displayed to guide the user, but they will not be printed.</t>
    </r>
  </si>
  <si>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</si>
  <si>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</si>
  <si>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</si>
  <si>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</si>
  <si>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</si>
  <si>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Finally open the relevant "invoice" worksheet, go to the "File" command on toolbar, choose "Print"  - this will print the final invoice. Do the same with the other data sheets which are then required to be appended to the invoice to be presented to the Regional- or Head Office Project manager.</t>
  </si>
  <si>
    <r>
      <t>The sheets and formula fields in the calculators are</t>
    </r>
    <r>
      <rPr>
        <b/>
        <sz val="10"/>
        <rFont val="Arial"/>
        <family val="2"/>
      </rPr>
      <t xml:space="preserve"> protected</t>
    </r>
    <r>
      <rPr>
        <sz val="10"/>
        <rFont val="Arial"/>
        <family val="2"/>
      </rPr>
      <t xml:space="preserve"> so that one should just be able to enter the data and assume that the results are correct</t>
    </r>
  </si>
  <si>
    <r>
      <t xml:space="preserve">Project managers are advised to re-enter the data (at least for the Schedules) into their personal copies of the spreadsheets to </t>
    </r>
    <r>
      <rPr>
        <b/>
        <sz val="10"/>
        <rFont val="Arial"/>
        <family val="2"/>
      </rPr>
      <t>check the fee accounts, because the calculators used by other person might have been changed inadvertently</t>
    </r>
    <r>
      <rPr>
        <sz val="10"/>
        <rFont val="Arial"/>
        <family val="2"/>
      </rPr>
      <t>!</t>
    </r>
  </si>
  <si>
    <r>
      <t xml:space="preserve">When typing </t>
    </r>
    <r>
      <rPr>
        <b/>
        <sz val="10"/>
        <rFont val="Arial"/>
        <family val="2"/>
      </rPr>
      <t>amounts</t>
    </r>
    <r>
      <rPr>
        <sz val="10"/>
        <rFont val="Arial"/>
        <family val="2"/>
      </rPr>
      <t xml:space="preserve"> only type the value. No "R" in front and no spaces between the numbers.</t>
    </r>
  </si>
  <si>
    <t>DISCIPLINE</t>
  </si>
  <si>
    <t>POSTAL ADDRESS:</t>
  </si>
  <si>
    <t>TELEPHONE &amp; FACSIMILE NUMBERS</t>
  </si>
  <si>
    <t>COMPANY REGISTRATION NUMBER:</t>
  </si>
  <si>
    <t>FEES CODE (YEAR)</t>
  </si>
  <si>
    <t>CONSULTANT'S INVOICE NUMBER:</t>
  </si>
  <si>
    <t>DEPARTMENTAL FILE NO:</t>
  </si>
  <si>
    <t>DPW DRAWING NUMBER</t>
  </si>
  <si>
    <t>FACSIMILE NO:</t>
  </si>
  <si>
    <t>TARGETED PROCUREMENT (Only on Engineering project) (Y/N)</t>
  </si>
  <si>
    <t>AGENT OF THE CLIENT (OHSA) (Only on Engineering project) (Y/N)</t>
  </si>
  <si>
    <t>N</t>
  </si>
  <si>
    <t>PROJECT MANAGER</t>
  </si>
  <si>
    <t>TELEPHONE NUMBER</t>
  </si>
  <si>
    <t>Tel</t>
  </si>
  <si>
    <t>DPW FILE NUMBER:</t>
  </si>
  <si>
    <t>DPW WCS NUMBER:</t>
  </si>
  <si>
    <t>Fax</t>
  </si>
  <si>
    <r>
      <t xml:space="preserve">PRELIMINARY DESIGN, DESIGN &amp; TENDER AND WORKING DRAWING STAGES. </t>
    </r>
    <r>
      <rPr>
        <b/>
        <i/>
        <sz val="12"/>
        <color indexed="10"/>
        <rFont val="Arial"/>
        <family val="2"/>
      </rPr>
      <t>ALL VALUES MUST INCLUDE RELEVANT PROPORTION OF P&amp;G AND CPA DURING CONSTRUCTION STAGE.</t>
    </r>
  </si>
  <si>
    <r>
      <t xml:space="preserve">PRELIMINARY DESIGN, DESIGN &amp; TENDER AND WORKING DRAWING STAGES. </t>
    </r>
    <r>
      <rPr>
        <b/>
        <i/>
        <sz val="12"/>
        <color indexed="10"/>
        <rFont val="Arial"/>
        <family val="2"/>
      </rPr>
      <t>ALL VALUES MUST INCLUDE RELEVANT PROPORTION OF P&amp;G AND CPA DURING CONSTRUCTION STAGE AND ARE AFFECTED BY THE ADDIONAL FEE FACTOR OF 1.25.</t>
    </r>
  </si>
  <si>
    <t>SUB-TOTAL</t>
  </si>
  <si>
    <t>ALTERATIONS TO EXISTING W&amp;WWTW FACILITIES ALSO AFFECTED BY 1.25 FACTOR.</t>
  </si>
  <si>
    <t>MASS CONCRETE FOUNDATIONS, BRICKWORK AND CLADDING IN EXISTING W&amp;WWTW FACILITIES ALSO AFFECTED BY BOTH 0.33 &amp; 1.25 FACTORS.</t>
  </si>
  <si>
    <t>DUPLICATES IN W&amp;WWTW FACILITIES NOT AFFECTED BY ANY FACTOR OTHER THAN .25.</t>
  </si>
  <si>
    <t>MASS CONCRETE FOUNDATIONS, BRICKWORK AND CLADDING IN W&amp;WWTW FACILITIES ALSO AFFECTED BY 0.33 FACTOR</t>
  </si>
  <si>
    <t>MASS CONCRETE FOUNDATIONS, BRICKWORK AND CLADDING IN DUPLICATES IN W&amp;WWTW FACILITIES ALSO ALSO AFFECTED BY BOTH 0.33 &amp; .25 FACTORS.</t>
  </si>
  <si>
    <t>DUPLICATED EXISTING W&amp;WWTW FACILITIES ALSO AFFECTED BY BOTH 1.25 &amp; .25 FACTORS.</t>
  </si>
  <si>
    <t>MASS CONCRETE FOUNDATIONS, BRICKWORK AND CLADDING IN DUPLICATED EXISTING W&amp;WWTW FACILITIES ALSO AFFECTED BY 1.25, 0.33 &amp; 0.25 FACTORS.</t>
  </si>
  <si>
    <r>
      <t xml:space="preserve">The </t>
    </r>
    <r>
      <rPr>
        <b/>
        <sz val="10"/>
        <rFont val="Arial"/>
        <family val="2"/>
      </rPr>
      <t>dates</t>
    </r>
    <r>
      <rPr>
        <sz val="10"/>
        <rFont val="Arial"/>
        <family val="2"/>
      </rPr>
      <t xml:space="preserve"> must be typed in as follows: ddmmmyy i.e. "15aug05" </t>
    </r>
  </si>
  <si>
    <r>
      <t xml:space="preserve">REPORT STAGE </t>
    </r>
    <r>
      <rPr>
        <b/>
        <sz val="10"/>
        <color indexed="10"/>
        <rFont val="Arial"/>
        <family val="2"/>
      </rPr>
      <t>(If specifically appointed for this service only)</t>
    </r>
  </si>
  <si>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</si>
  <si>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WCS</t>
  </si>
  <si>
    <t>WORK NOT AFFECTED BY ANY OTHER FACTORS.</t>
  </si>
  <si>
    <t>VALUE OF ALL WORK COMPLETED, APPROPRIATE TO CLAUSE 3.2.1.(1) OF THE GAZETTE</t>
  </si>
  <si>
    <r>
      <t xml:space="preserve">CONSTRUCTION AND COMPLETION STAGE (INTERIM PAYMENTS)  </t>
    </r>
    <r>
      <rPr>
        <b/>
        <i/>
        <sz val="12"/>
        <color indexed="53"/>
        <rFont val="Arial"/>
        <family val="2"/>
      </rPr>
      <t>ALL VALUES MUST INCLUDE RELEVANT PROPORTION OF P&amp;G AND CPA</t>
    </r>
  </si>
  <si>
    <t>TOTAL VALUE OF ALL WORK BY THE ENGINEER APPROPRIATE TO CLAUSE 3.2.1.(1) OF THE GUIDELINE. (Carried over to the Main Input sheet)</t>
  </si>
  <si>
    <t>BASIC FEE (Clause 3.2.1 (1) of the Guideline)</t>
  </si>
  <si>
    <t>ADDITIONAL FEE FOR REINFORCED CONCRETE &amp; STRUCTURAL STEEL. (Clause 3.2.1 (2) of the Guideline)</t>
  </si>
  <si>
    <t>ALTERATIONS TO EXISTING FACILITIES NOT AFFECTED BY ANY FACTOR OTHER THAN 1.25. (Including concrete cladding)</t>
  </si>
  <si>
    <t>MASS CONCRETE FOUNDATIONS, BRICKWORK AND CLADDING NOT AFFECTED BY ANY FACTOR OTHER THAN 0.33.</t>
  </si>
  <si>
    <t xml:space="preserve">FEE FOR  PRELIMINARY DESIGN, DESIGN &amp; TENDER AND WORKING DRAWING STAGES FOR WATER AND WASTE WATER TREATMENT WORKS </t>
  </si>
  <si>
    <t xml:space="preserve">FEE (d): TIME BASED FEES </t>
  </si>
  <si>
    <t>FEE (e): FEES FOR EXPENSES AND COSTS (DISBURSEMENTS)</t>
  </si>
  <si>
    <t>CELL PHONE NUMBER</t>
  </si>
  <si>
    <t>CONSTRUCTION MONITORING ONLY</t>
  </si>
  <si>
    <t>Cell</t>
  </si>
  <si>
    <t>WCS NO</t>
  </si>
  <si>
    <t xml:space="preserve">1. VALUE OF WORK NOT AFFECTED BY ANY FACTORS </t>
  </si>
  <si>
    <t>2. VALUE OF DUPLICATES NOT AFFECTED BY ANY FACTOR OTHER THAN 0.25.</t>
  </si>
  <si>
    <t>3. VALUE OF ALL ALTERATIONS TO EXISTING FACILITIES NOT AFFECTED BY ANY FACTOR OTHER THAN 1.25.</t>
  </si>
  <si>
    <t>4. VALUE OF MASS CONCRETE FOUNDATIONS, BRICKWORK AND CLADDING NOT AFFECTED BY ANY FACTOR OTHER THAN 0.33.</t>
  </si>
  <si>
    <t>5. VALUE OF MASS CONCRETE FOUNDATIONS, BRICKWORK AND CLADDING IN EXISTING FACILITIES AFFECTED BY BOTH 0.33 AND 1.25 FACTORS.</t>
  </si>
  <si>
    <t>6. VALUE OF MASS CONCRETE FOUNDATIONS, BRICKWORK AND CLADDING IN DUPLICATES AFFECTED BY BOTH 0.33 AND 0.25 FACTORS.</t>
  </si>
  <si>
    <t>7. VALUE OF WORK IN DUPLICATED EXISTING FACILITIES AFFECTED BY BOTH 1.25 AND 0.25 FACTORS.</t>
  </si>
  <si>
    <t>8. VALUE OF MASS CONCRETE FOUNDATIONS, BRICKWORK AND CLADDING IN DUPLICATED EXISTING FACILITIES AFFECTED BY 1.25, 0.33 AND 0.25 FACTORS.</t>
  </si>
  <si>
    <t>1. TOTAL REINFORCED CONCRETE &amp; STRUCTURAL STEEL WORK  BY THE ENGINEER APPROPRIATE TO CLAUSE 3.2.1 (2)  OF THE GAZETTE.</t>
  </si>
  <si>
    <t>1. VALUE OF WORK COMPLETED NOT AFFECTED BY ANY FACTORS</t>
  </si>
  <si>
    <t>2. VALUE OF ALL ALTERATIONS TO EXISTING FACILITIES COMPLETED NOT AFFECTED BY ANY FACTOR OTHER THAN THE 1.25.</t>
  </si>
  <si>
    <t>1. VALUE OF REINFORCED CONCRETE &amp; STRUCTURAL STEEL WORK  COMPLETED APPROPRIATE TO CLAUSE 3.2.1 (2)  OF THE GAZETTE.</t>
  </si>
  <si>
    <t>2. VALUE OF W&amp;WW. T. W. DUPLICATES NOT AFFECTED BY ANY FACTOR OTHER THAN 0.25.</t>
  </si>
  <si>
    <t>4. VALUE OF MASS CONCRETE FOUNDATIONS, BRICKWORK AND CLADDING IN W. &amp; WW. T. W NOT AFFECTED BY ANY FACTOR OTHER THAN 0.33.</t>
  </si>
  <si>
    <t>6. VALUE OF MASS CONCRETE FOUNDATIONS, BRICKWORK AND CLADDING IN W. &amp; WW. T. W DUPLICATES AFFECTED BY 0.33 AND 0.25 FACTORS.</t>
  </si>
  <si>
    <t>1. VALUE OF W &amp; WW T W COMPLETED NOT AFFECTED BY OTHER FACTORS</t>
  </si>
  <si>
    <t>ESTIMATES OR TENDER VALUES?</t>
  </si>
  <si>
    <t>FEE (c) TARGETED/PREFERENTIAL PROCUREMENT</t>
  </si>
  <si>
    <t>PRINCIPAL AGENT FEES</t>
  </si>
  <si>
    <t>TOTAL VALUE OF WATER &amp; WASTEWATER TREATMENT WORKS AFFECTED BY THE 1.25 FACTOR. (Carried over from "WTW Input" sheet)</t>
  </si>
  <si>
    <r>
      <t xml:space="preserve">1. TOTAL COST OF THE WORKS COMPRISING THE PROJECT, INCLUDING P&amp;G &amp; CPA. </t>
    </r>
    <r>
      <rPr>
        <b/>
        <sz val="10"/>
        <color indexed="10"/>
        <rFont val="Arial"/>
        <family val="2"/>
      </rPr>
      <t>(Only if the engineer is appointed as principal agent)</t>
    </r>
  </si>
  <si>
    <r>
      <t xml:space="preserve">1. TOTAL COST OF THE WORKS COMPRISING THE PROJECT COMPLETED, DURING CONSTRUCTION &amp; COMPLETION STAGES INCLUDING P&amp;G &amp; CPA. </t>
    </r>
    <r>
      <rPr>
        <b/>
        <sz val="10"/>
        <color indexed="10"/>
        <rFont val="Arial"/>
        <family val="2"/>
      </rPr>
      <t>(Only if the engineer is appointed as principal agent)</t>
    </r>
  </si>
  <si>
    <t>3. VALUE OF ALL ALTERATIONS TO EXISTING W. &amp; WW. T. W NOT AFFECTED BY ANY FACTOR OTHER THAN 1.25.</t>
  </si>
  <si>
    <t>5. VALUE OF MASS CONCRETE FOUNDATIONS, BRICKWORK AND CLADDING IN EXISTING W. &amp; WW. T. W AFFECTED BY 0.33 AND 1.25 FACTORS.</t>
  </si>
  <si>
    <t>8. VALUE OF MASS CONCRETE FOUNDATIONS, BRICKWORK AND CLADDING IN DUPLICATED EXISTING W. &amp; WW. T. W AFFECTED BY 1.25, 0.33 AND 0.25 FACTORS.</t>
  </si>
  <si>
    <t>7. VALUE OF WORK IN DUPLICATED EXISTING W. &amp; WW. T. W AFFECTED BY 1.25 AND 0.25 FACTORS.</t>
  </si>
  <si>
    <t>2. VALUE OF ALL ALTERATIONS TO EXISTING W &amp; WW T W COMPLETED ALSO AFFECTED BY THE 1.25 FACTOR</t>
  </si>
  <si>
    <t>TOTAL VALUE OF ALL W &amp; WTW WORK COMPLETED, APPROPRIATE TO CLAUSE 3.2.1.(1) OF THE GAZETTE. Carried over to the "Main Input" sheet)</t>
  </si>
  <si>
    <t>VALUE OF WATER &amp; WASTEWATER TREATMENT WORKS COMPLETED AFFECTED BY THE 1.25 FACTOR. (Carried over from the "WTW Input" sheet)</t>
  </si>
  <si>
    <t>1. VALUE OF WATER &amp; WASTE WATER TREATMENT WORKS NOT AFFECTED BY OTHER FACTORS</t>
  </si>
  <si>
    <t>ATTACHED TO CLAIM NO</t>
  </si>
  <si>
    <t>PAYMENT NO</t>
  </si>
  <si>
    <t>1</t>
  </si>
  <si>
    <t>CARRIED OVER</t>
  </si>
  <si>
    <t>38</t>
  </si>
  <si>
    <t>TRAVELLING  TIME</t>
  </si>
  <si>
    <t>Travelling Time</t>
  </si>
  <si>
    <t xml:space="preserve">CONSTRUCTION MONITORING  &amp; OTHER </t>
  </si>
  <si>
    <t>Time Based fees: Other</t>
  </si>
  <si>
    <t>Construction monitoring &amp; Other TOTAL Excl VAT</t>
  </si>
  <si>
    <t>INPUT ALL INFORMATION FOR THE WHOLE PROJECT</t>
  </si>
  <si>
    <t>Travelling Time Total Excl VAT)</t>
  </si>
  <si>
    <t>Travelling &amp; Public Transport Total Excl VAT</t>
  </si>
  <si>
    <t>Typing Duplicating &amp; Printing TOTAL Excl VAT</t>
  </si>
  <si>
    <t>Site Staff &amp; Other Charges Total Excl VAT</t>
  </si>
  <si>
    <r>
      <t>Additional Construction Monitoring</t>
    </r>
    <r>
      <rPr>
        <sz val="10"/>
        <rFont val="Arial"/>
        <family val="2"/>
      </rPr>
      <t>: A separately motivated fee is mentioned but not determined. This can be a separately calculated fee with the calculations shown on the Time Base sheet</t>
    </r>
  </si>
  <si>
    <t>This workbook makes provision for 73 payments.  From experience this should be enough.  If not, the matter must be reported to the D/PM Support, who can take same up with the designer/compiler of the workbook.</t>
  </si>
  <si>
    <t>NOTE ALL ITEMS MUST EXCLUDE VAT</t>
  </si>
  <si>
    <t>NOTE: ALL ITEMS MUST INCLUDE VAT</t>
  </si>
  <si>
    <t>Travelling expenses Total</t>
  </si>
  <si>
    <t>Hours claimed</t>
  </si>
  <si>
    <t>TOTAL VALUE OF REINFORCED CONCRETE &amp; STRUCTURAL STEEL :</t>
  </si>
  <si>
    <t>FEES (a) PRELIMINARY DESIGN, DESIGN &amp; TENDER AND WORKING DRAWING STAGES</t>
  </si>
  <si>
    <t>TOTAL PRELIMINARY DESIGN, DESIGN &amp; TENDER AND WORKING DRAWING FEE FOR W&amp;WW TREATMENT WORKS</t>
  </si>
  <si>
    <t>PLUS NON TAXABLE EXPENSES</t>
  </si>
  <si>
    <t xml:space="preserve">FEE FOR CONSTRUCTION AND COMPLETION STAGE OF WATER AND WASTE WATER TREATMENT WORKS </t>
  </si>
  <si>
    <t>NOTE: ALL ITEMS MUST EXCLUDE VAT</t>
  </si>
  <si>
    <t xml:space="preserve"> Report: Time Based fees Total Excl VAT</t>
  </si>
  <si>
    <t xml:space="preserve"> Agent of the client: Time Based fees Total Excl VAT</t>
  </si>
  <si>
    <t>Construction monitoring: Time Based fees Total Excl VAT</t>
  </si>
  <si>
    <t>Other: Time Based fees Total Excl VAT</t>
  </si>
  <si>
    <t>PERCENTAGE OF FEE TENDERED</t>
  </si>
  <si>
    <t>DUE</t>
  </si>
  <si>
    <t>% OF STANDARD FEES TENDERED FOR PROFESSIONAL SERVICES</t>
  </si>
  <si>
    <t>(Not applicable in case of a tender for professional services)</t>
  </si>
  <si>
    <t>SCALE_2009CSE1</t>
  </si>
  <si>
    <t>SCALE_2009CSE2</t>
  </si>
  <si>
    <t>2009 Scales</t>
  </si>
  <si>
    <t>Site Staff &amp; Other Charges Total Incl. VAT</t>
  </si>
  <si>
    <t>4. Time Based fees: Other</t>
  </si>
  <si>
    <t>3. Time Based fees: Construction monitoring (only after written approval)</t>
  </si>
  <si>
    <r>
      <t xml:space="preserve">2. Time Based fees: </t>
    </r>
    <r>
      <rPr>
        <b/>
        <sz val="11"/>
        <color indexed="10"/>
        <rFont val="Arial"/>
        <family val="2"/>
      </rPr>
      <t>AGENT OF THE CLIENT</t>
    </r>
  </si>
  <si>
    <r>
      <t>1. Time Based fee</t>
    </r>
    <r>
      <rPr>
        <b/>
        <sz val="11"/>
        <rFont val="Arial"/>
        <family val="2"/>
      </rPr>
      <t xml:space="preserve">s: </t>
    </r>
    <r>
      <rPr>
        <b/>
        <sz val="11"/>
        <color indexed="10"/>
        <rFont val="Arial"/>
        <family val="2"/>
      </rPr>
      <t>Report stage</t>
    </r>
    <r>
      <rPr>
        <b/>
        <sz val="11"/>
        <rFont val="Arial"/>
        <family val="2"/>
      </rPr>
      <t xml:space="preserve"> (Only if specifically appointed as such)</t>
    </r>
  </si>
  <si>
    <t>cse09</t>
  </si>
  <si>
    <t>DPW  WCS NO:</t>
  </si>
  <si>
    <t>DPW PROJECT MANAGER</t>
  </si>
  <si>
    <t>CIVIL &amp; STRUCTURAL ENGINEERING SERVICE</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</si>
  <si>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</si>
  <si>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 xml:space="preserve">TO </t>
  </si>
  <si>
    <t>TOTAL FOR PRELIMINARY DESIGN, DESIGN &amp; TENDER AND WORKING DRAWING STAGE (a)</t>
  </si>
  <si>
    <t>TOTAL CONSTRUCTION &amp; COMPLETION FEE (b)</t>
  </si>
  <si>
    <t>TOTAL FEES TIME BASED (d)</t>
  </si>
  <si>
    <t>TOTAL FEES EXPENSES AND COSTS (DISBURSEMENTS) (e)</t>
  </si>
  <si>
    <t>TOTAL FEES DUE (EXCL VAT)</t>
  </si>
  <si>
    <t>TOTAL AMOUNT PAID, (Incl VAT &amp; Non Taxable)</t>
  </si>
  <si>
    <t>TOTAL AMOUNT PAID, (Excl  VAT, Excl Non Taxable)</t>
  </si>
  <si>
    <t>TOTAL NON-TAXABLE AMOUNT PAID</t>
  </si>
  <si>
    <t>TOTAL AMOUNT PAID (Excl VAT)</t>
  </si>
  <si>
    <t>Total Previous Payments  Received for this item</t>
  </si>
  <si>
    <t>Non-taxable Expenses Total for this invoice</t>
  </si>
  <si>
    <t>PENALTY APPLIED</t>
  </si>
  <si>
    <t>E-MAIL ADDRESS</t>
  </si>
  <si>
    <t>YES</t>
  </si>
  <si>
    <t>PERCENTAGE OF STAGE COMPLETED</t>
  </si>
  <si>
    <t>APPORTIONMENT OF THE DESIGN STAGE</t>
  </si>
  <si>
    <t xml:space="preserve">Stage </t>
  </si>
  <si>
    <t>Description</t>
  </si>
  <si>
    <t>Apportionment</t>
  </si>
  <si>
    <t>Progress</t>
  </si>
  <si>
    <t>Factor</t>
  </si>
  <si>
    <t>Stage 1</t>
  </si>
  <si>
    <t>Stage 2</t>
  </si>
  <si>
    <t>Stage 3</t>
  </si>
  <si>
    <t>Preliminary design</t>
  </si>
  <si>
    <t>Design and tender</t>
  </si>
  <si>
    <t>Working drawings</t>
  </si>
  <si>
    <t>Construction</t>
  </si>
  <si>
    <t xml:space="preserve">Completion </t>
  </si>
  <si>
    <t>LESS PENALTY</t>
  </si>
  <si>
    <t>TO</t>
  </si>
  <si>
    <t>VALUE FOR CALCULATION  PURPOSES</t>
  </si>
  <si>
    <t>PRINCIPAL AGENT (Only on Engineering project) (Y/N)</t>
  </si>
  <si>
    <t>PLEASE READ THE NOTES (1st SHEET) BEFORE STARTING TO POPULATE THE SHEETS. COMPLETE ALL YELLOW CELLS!!!"</t>
  </si>
  <si>
    <t>Version 3.2  2012-10</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</si>
  <si>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</si>
  <si>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</si>
  <si>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</si>
  <si>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</si>
  <si>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</si>
  <si>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</si>
  <si>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</si>
  <si>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</si>
  <si>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</si>
  <si>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</si>
  <si>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</si>
  <si>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</si>
  <si>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</si>
  <si>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</si>
  <si>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</si>
  <si>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</si>
  <si>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</si>
  <si>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PREVIOUS CLAIMS</t>
  </si>
  <si>
    <t>CLAIM NO</t>
  </si>
  <si>
    <t>3. Subsistence Charges [See your letter of appointment. Use either Table 4 or Table 5, not both]</t>
  </si>
  <si>
    <t>Toll Gates &amp; Parking</t>
  </si>
  <si>
    <t xml:space="preserve">TRIP SHEET: SUBSISTENCE  &amp;  TRAVELLING  COSTS: </t>
  </si>
  <si>
    <t>ANNEXURE A5</t>
  </si>
  <si>
    <t>(Refer to Letter of Appointment) (Excluding Site Staff)</t>
  </si>
  <si>
    <t xml:space="preserve">Sheet   </t>
  </si>
  <si>
    <t xml:space="preserve"> Attached to Claim No</t>
  </si>
  <si>
    <t>:</t>
  </si>
  <si>
    <t xml:space="preserve">        Trip No :</t>
  </si>
  <si>
    <t>WCS No:</t>
  </si>
  <si>
    <t>Dated :</t>
  </si>
  <si>
    <t>Purpose of Journey</t>
  </si>
  <si>
    <t xml:space="preserve">Staff Member </t>
  </si>
  <si>
    <t xml:space="preserve"> TRIP DETAILS</t>
  </si>
  <si>
    <t>* Away from Office only applicable for more than 24 hours only</t>
  </si>
  <si>
    <t>A.  AIR TRAVEL TRIP DETAILS</t>
  </si>
  <si>
    <t>First desti-</t>
  </si>
  <si>
    <t>Travel</t>
  </si>
  <si>
    <t xml:space="preserve">  (Applicable for Air travel)</t>
  </si>
  <si>
    <t>Second</t>
  </si>
  <si>
    <t>Arrival time</t>
  </si>
  <si>
    <t>Depart time</t>
  </si>
  <si>
    <t>Depart from</t>
  </si>
  <si>
    <t xml:space="preserve">    nation</t>
  </si>
  <si>
    <t>time to</t>
  </si>
  <si>
    <t>**Airport</t>
  </si>
  <si>
    <t>Duration</t>
  </si>
  <si>
    <t>Tvl time</t>
  </si>
  <si>
    <t>Desti-</t>
  </si>
  <si>
    <t>at second</t>
  </si>
  <si>
    <t>Office/home</t>
  </si>
  <si>
    <t>Airport</t>
  </si>
  <si>
    <t>1st des</t>
  </si>
  <si>
    <t>Time</t>
  </si>
  <si>
    <t>of Flight</t>
  </si>
  <si>
    <t>2nd des</t>
  </si>
  <si>
    <t>nation</t>
  </si>
  <si>
    <t>destination</t>
  </si>
  <si>
    <t>Outward</t>
  </si>
  <si>
    <t>Return</t>
  </si>
  <si>
    <t>** Air travel: travel time on ticket ± 1.5 hours allowed</t>
  </si>
  <si>
    <t>Total Travelling Time (a) + (b) + (c) + (d)</t>
  </si>
  <si>
    <t>over and above flight travel time.</t>
  </si>
  <si>
    <t>Days</t>
  </si>
  <si>
    <t>(± 1 hour booking in and  ± 0.5 hour collecting Luggage)</t>
  </si>
  <si>
    <t>*Away from office</t>
  </si>
  <si>
    <t xml:space="preserve"> B.  MOTOR VEHICLE TRIP DETAILS</t>
  </si>
  <si>
    <t>Outward  Journey</t>
  </si>
  <si>
    <t>Return Journey</t>
  </si>
  <si>
    <t>Travel-</t>
  </si>
  <si>
    <t>Departure</t>
  </si>
  <si>
    <t>Arrival</t>
  </si>
  <si>
    <t xml:space="preserve">      Departure</t>
  </si>
  <si>
    <t xml:space="preserve">        Arrival</t>
  </si>
  <si>
    <t>ling</t>
  </si>
  <si>
    <t>hours</t>
  </si>
  <si>
    <t>Totals</t>
  </si>
  <si>
    <t>1.  SUBSISTENCE AND TRAVELLING TIME CHARGES</t>
  </si>
  <si>
    <t xml:space="preserve"> Subsistence charges/Special daily allowance *</t>
  </si>
  <si>
    <t>2.  TRAVELLING TIME CHARGES</t>
  </si>
  <si>
    <t>Time Away</t>
  </si>
  <si>
    <t>Subsistence</t>
  </si>
  <si>
    <t xml:space="preserve">   Amount </t>
  </si>
  <si>
    <t>Distance  to  Destination         ±</t>
  </si>
  <si>
    <t>km</t>
  </si>
  <si>
    <t xml:space="preserve">     Hours</t>
  </si>
  <si>
    <t>Claimed</t>
  </si>
  <si>
    <t>Travelling time less 2 hours per return trip</t>
  </si>
  <si>
    <t>/d</t>
  </si>
  <si>
    <t xml:space="preserve"> less</t>
  </si>
  <si>
    <t xml:space="preserve">Travel </t>
  </si>
  <si>
    <t xml:space="preserve">Amount </t>
  </si>
  <si>
    <t>Spec Allow</t>
  </si>
  <si>
    <t>hrs Tvl</t>
  </si>
  <si>
    <t>Trips</t>
  </si>
  <si>
    <t>2hrs/trip</t>
  </si>
  <si>
    <t>hrs</t>
  </si>
  <si>
    <t>/hr</t>
  </si>
  <si>
    <t>Trip</t>
  </si>
  <si>
    <t>1. Total</t>
  </si>
  <si>
    <t xml:space="preserve"> 2. Total</t>
  </si>
  <si>
    <t>3.  MOTOR VEHICLE CHARGES</t>
  </si>
  <si>
    <t xml:space="preserve">  Outward</t>
  </si>
  <si>
    <t xml:space="preserve">     Return</t>
  </si>
  <si>
    <t>Capac.</t>
  </si>
  <si>
    <t>Toll Gate</t>
  </si>
  <si>
    <t>Journey</t>
  </si>
  <si>
    <t>Site</t>
  </si>
  <si>
    <t>cc</t>
  </si>
  <si>
    <t>Cents</t>
  </si>
  <si>
    <t>VAT</t>
  </si>
  <si>
    <t>Charge</t>
  </si>
  <si>
    <t>VAT Excl</t>
  </si>
  <si>
    <t>Pretoria</t>
  </si>
  <si>
    <t>Polokwane</t>
  </si>
  <si>
    <t>Sedan</t>
  </si>
  <si>
    <t>Petrol</t>
  </si>
  <si>
    <t>3. Total</t>
  </si>
  <si>
    <t>4. ACCOMMODATION</t>
  </si>
  <si>
    <t>City/Town</t>
  </si>
  <si>
    <t>Name of Supplier</t>
  </si>
  <si>
    <t>5.  PUBLIC TRANSPORT CHARGES</t>
  </si>
  <si>
    <t>Car Hire   :   Company</t>
  </si>
  <si>
    <t>6.  Flight Numbers</t>
  </si>
  <si>
    <t>Cost of</t>
  </si>
  <si>
    <t xml:space="preserve">                                                                                                                                                                                                                                                                                                                                                                                                                                                                                                </t>
  </si>
  <si>
    <t xml:space="preserve">      Return  Journey</t>
  </si>
  <si>
    <t>Ticket(s)</t>
  </si>
  <si>
    <t>5 (a)</t>
  </si>
  <si>
    <t>Plus  :</t>
  </si>
  <si>
    <t>Airport Tax</t>
  </si>
  <si>
    <t xml:space="preserve">   (No VAT Claimable)</t>
  </si>
  <si>
    <t>5 (b)</t>
  </si>
  <si>
    <t>TOTAL : Airport Tax (No VAT)</t>
  </si>
  <si>
    <t>TOTALS  1 - 5  (Carried : Annex A5(A))</t>
  </si>
  <si>
    <t xml:space="preserve">* </t>
  </si>
  <si>
    <t>Only actual costs are payable in respect of absence from office of less than 24 hours. (Attach invoices)</t>
  </si>
  <si>
    <t>Should the daily tariff as set out in Table 4 be inadequate, substantiated actual costs plus a special daily allowance as shown in Table 5 for incidental expenses, may be claimed.  Please note that you may only claim according to Table 4 or Table 5.  (In case of Table 5 - submit invoices) Accommodation should be limited to the equivalent of a three star hotel and no alcoholic beverages or entertainment costs may be claimed for.</t>
  </si>
  <si>
    <t>ANNEXURE A3</t>
  </si>
  <si>
    <t>SUMMARY  OF  FEE  ACCOUNT</t>
  </si>
  <si>
    <t>CLAIM No  :</t>
  </si>
  <si>
    <t xml:space="preserve"> Name of Service</t>
  </si>
  <si>
    <t xml:space="preserve"> Name of Consultant Firm</t>
  </si>
  <si>
    <t xml:space="preserve"> Address of Consultant Firm</t>
  </si>
  <si>
    <t>PC</t>
  </si>
  <si>
    <t xml:space="preserve"> Departmental File Ref</t>
  </si>
  <si>
    <t>Our Ref No.</t>
  </si>
  <si>
    <t xml:space="preserve"> VAT Registration No.</t>
  </si>
  <si>
    <t>Tax Invoice No.</t>
  </si>
  <si>
    <t xml:space="preserve"> 1. PROFESSIONAL FEES</t>
  </si>
  <si>
    <t>Total (No VAT)</t>
  </si>
  <si>
    <t>SCHEDULE</t>
  </si>
  <si>
    <t xml:space="preserve"> Tariff of Fees</t>
  </si>
  <si>
    <t>Percentage based fees</t>
  </si>
  <si>
    <t>(From Tax Invoice)</t>
  </si>
  <si>
    <t>Less Penalty Applied</t>
  </si>
  <si>
    <t>Cumulative to date Amount</t>
  </si>
  <si>
    <t>This Claim Amount</t>
  </si>
  <si>
    <t>V</t>
  </si>
  <si>
    <t xml:space="preserve"> Time Basis Fee</t>
  </si>
  <si>
    <t>Agent of the Client (OHSA)</t>
  </si>
  <si>
    <t>Report Fee</t>
  </si>
  <si>
    <t>Construction Monitoring (If applicable)</t>
  </si>
  <si>
    <t>Other  -  Specify</t>
  </si>
  <si>
    <t xml:space="preserve"> Less  :</t>
  </si>
  <si>
    <t>Report Fee now Included in Tariff</t>
  </si>
  <si>
    <t xml:space="preserve"> TOTAL TIME BASIS FEE THIS CLAIM:</t>
  </si>
  <si>
    <t>Disbursements</t>
  </si>
  <si>
    <t xml:space="preserve"> 2.  DISBURSEMENTS</t>
  </si>
  <si>
    <t>W</t>
  </si>
  <si>
    <t xml:space="preserve"> Subsistence &amp; Travelling</t>
  </si>
  <si>
    <t xml:space="preserve"> </t>
  </si>
  <si>
    <t>X</t>
  </si>
  <si>
    <t xml:space="preserve"> Typing, Duplicating, binding &amp; Printing</t>
  </si>
  <si>
    <t>TOTAL DISBURSEMENTS THIS CLAIM:</t>
  </si>
  <si>
    <t>3.  SITE STAFF, SURVEYS &amp; TESTS</t>
  </si>
  <si>
    <t>Site Staff, Tests &amp; Other</t>
  </si>
  <si>
    <t>Y</t>
  </si>
  <si>
    <t>Site Staff</t>
  </si>
  <si>
    <t>Survey,  &amp; Soil Testing</t>
  </si>
  <si>
    <t>TOTAL SITE STAFF, TESTS &amp; OTHER THIS CLAIM:</t>
  </si>
  <si>
    <t>Z</t>
  </si>
  <si>
    <t>Plus: Airport TAX &amp; other TAX : no VAT Claimable:</t>
  </si>
  <si>
    <t>TOTAL EXPENSES TO DATE:</t>
  </si>
  <si>
    <t xml:space="preserve"> TOTAL</t>
  </si>
  <si>
    <t xml:space="preserve"> Plus :</t>
  </si>
  <si>
    <t>VAT  x</t>
  </si>
  <si>
    <t>PLUS NON VAT ITEMS</t>
  </si>
  <si>
    <t xml:space="preserve"> AMOUNT OF THIS CLAIM  No  :</t>
  </si>
  <si>
    <t>NOTE: COMPLETE ONLY THE APPROPRIATE SECTIONS</t>
  </si>
  <si>
    <t>PRELIMINARY DESIGN</t>
  </si>
  <si>
    <t>ESTIMATES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</si>
</sst>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R&quot;\ #,##0;[Red]&quot;R&quot;\ \-#,##0"/>
    <numFmt numFmtId="44" formatCode="_ &quot;R&quot;\ * #,##0.00_ ;_ &quot;R&quot;\ * \-#,##0.00_ ;_ &quot;R&quot;\ * &quot;-&quot;??_ ;_ @_ "/>
    <numFmt numFmtId="164" formatCode="&quot;R&quot;\ #,##0_);\(&quot;R&quot;\ #,##0\)"/>
    <numFmt numFmtId="165" formatCode="&quot;R&quot;\ #,##0.00_);\(&quot;R&quot;\ #,##0.00\)"/>
    <numFmt numFmtId="166" formatCode="#.00"/>
    <numFmt numFmtId="167" formatCode="#."/>
    <numFmt numFmtId="168" formatCode="m\o\n\th\ d\,\ yyyy"/>
    <numFmt numFmtId="169" formatCode="0.0%"/>
    <numFmt numFmtId="170" formatCode="&quot;R&quot;\ #,##0.00"/>
    <numFmt numFmtId="171" formatCode="[$-1C09]dd\ mmmm\ yyyy;@"/>
    <numFmt numFmtId="172" formatCode="&quot;R&quot;\ #,##0"/>
    <numFmt numFmtId="173" formatCode="General_)"/>
    <numFmt numFmtId="174" formatCode="dd\ mmmm\ yyyy"/>
    <numFmt numFmtId="175" formatCode="0.000"/>
    <numFmt numFmtId="176" formatCode="000000"/>
    <numFmt numFmtId="177" formatCode="00"/>
    <numFmt numFmtId="178" formatCode="0000000000"/>
    <numFmt numFmtId="179" formatCode="000"/>
    <numFmt numFmtId="180" formatCode="0.0"/>
    <numFmt numFmtId="181" formatCode="[$R-1C09]\ #,##0.00"/>
    <numFmt numFmtId="182" formatCode="dd\-mmm\-yyyy"/>
  </numFmts>
  <fonts count="121" x14ac:knownFonts="1">
    <font>
      <sz val="12"/>
      <name val="Courier"/>
    </font>
    <font>
      <sz val="10"/>
      <name val="Arial"/>
      <family val="2"/>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i/>
      <sz val="10"/>
      <color indexed="8"/>
      <name val="Arial"/>
      <family val="2"/>
    </font>
    <font>
      <sz val="12"/>
      <color indexed="10"/>
      <name val="Arial"/>
      <family val="2"/>
    </font>
    <font>
      <sz val="10"/>
      <name val="Courier"/>
      <family val="3"/>
    </font>
    <font>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b/>
      <sz val="16"/>
      <color indexed="10"/>
      <name val="Arial"/>
      <family val="2"/>
    </font>
    <font>
      <sz val="9"/>
      <name val="Arial"/>
      <family val="2"/>
    </font>
    <font>
      <b/>
      <sz val="11"/>
      <color indexed="10"/>
      <name val="Arial"/>
      <family val="2"/>
    </font>
    <font>
      <b/>
      <sz val="15"/>
      <name val="Arial"/>
      <family val="2"/>
    </font>
    <font>
      <b/>
      <sz val="12"/>
      <color indexed="10"/>
      <name val="Arial"/>
      <family val="2"/>
    </font>
    <font>
      <b/>
      <sz val="16"/>
      <color indexed="17"/>
      <name val="Arial"/>
      <family val="2"/>
    </font>
    <font>
      <b/>
      <i/>
      <sz val="12"/>
      <color indexed="10"/>
      <name val="Arial"/>
      <family val="2"/>
    </font>
    <font>
      <i/>
      <sz val="10"/>
      <name val="Arial"/>
      <family val="2"/>
    </font>
    <font>
      <b/>
      <i/>
      <sz val="10"/>
      <name val="Arial"/>
      <family val="2"/>
    </font>
    <font>
      <b/>
      <sz val="10"/>
      <name val="Courier"/>
      <family val="3"/>
    </font>
    <font>
      <b/>
      <i/>
      <sz val="12"/>
      <name val="Arial"/>
      <family val="2"/>
    </font>
    <font>
      <sz val="12"/>
      <name val="Courier"/>
      <family val="3"/>
    </font>
    <font>
      <b/>
      <i/>
      <sz val="12"/>
      <color indexed="53"/>
      <name val="Arial"/>
      <family val="2"/>
    </font>
    <font>
      <i/>
      <sz val="12"/>
      <name val="Arial"/>
      <family val="2"/>
    </font>
    <font>
      <i/>
      <sz val="12"/>
      <color indexed="12"/>
      <name val="Arial"/>
      <family val="2"/>
    </font>
    <font>
      <b/>
      <i/>
      <sz val="12"/>
      <color indexed="12"/>
      <name val="Arial"/>
      <family val="2"/>
    </font>
    <font>
      <b/>
      <sz val="14"/>
      <color indexed="12"/>
      <name val="Arial"/>
      <family val="2"/>
    </font>
    <font>
      <b/>
      <sz val="18"/>
      <color indexed="10"/>
      <name val="Arial"/>
      <family val="2"/>
    </font>
    <font>
      <sz val="14"/>
      <name val="Arial"/>
      <family val="2"/>
    </font>
    <font>
      <b/>
      <i/>
      <sz val="10"/>
      <color indexed="10"/>
      <name val="Arial"/>
      <family val="2"/>
    </font>
    <font>
      <b/>
      <sz val="12"/>
      <color indexed="8"/>
      <name val="Arial"/>
      <family val="2"/>
    </font>
    <font>
      <sz val="12"/>
      <color indexed="12"/>
      <name val="Arial"/>
      <family val="2"/>
    </font>
    <font>
      <b/>
      <sz val="10"/>
      <color indexed="12"/>
      <name val="Arial"/>
      <family val="2"/>
    </font>
    <font>
      <b/>
      <sz val="16"/>
      <color indexed="12"/>
      <name val="Arial"/>
      <family val="2"/>
    </font>
    <font>
      <b/>
      <sz val="12"/>
      <color indexed="12"/>
      <name val="Arial"/>
      <family val="2"/>
    </font>
    <font>
      <sz val="14"/>
      <color indexed="8"/>
      <name val="Arial"/>
      <family val="2"/>
    </font>
    <font>
      <sz val="14"/>
      <color indexed="12"/>
      <name val="Arial"/>
      <family val="2"/>
    </font>
    <font>
      <b/>
      <u/>
      <sz val="12"/>
      <color indexed="12"/>
      <name val="Arial"/>
      <family val="2"/>
    </font>
    <font>
      <b/>
      <sz val="11"/>
      <color indexed="8"/>
      <name val="Arial"/>
      <family val="2"/>
    </font>
    <font>
      <b/>
      <sz val="11"/>
      <color indexed="12"/>
      <name val="Arial"/>
      <family val="2"/>
    </font>
    <font>
      <sz val="12"/>
      <color indexed="8"/>
      <name val="Arial"/>
      <family val="2"/>
    </font>
    <font>
      <b/>
      <sz val="18"/>
      <name val="Arial"/>
      <family val="2"/>
    </font>
    <font>
      <b/>
      <u/>
      <sz val="14"/>
      <color indexed="12"/>
      <name val="Arial"/>
      <family val="2"/>
    </font>
    <font>
      <b/>
      <u/>
      <sz val="11"/>
      <name val="Arial"/>
      <family val="2"/>
    </font>
    <font>
      <b/>
      <sz val="22"/>
      <color indexed="10"/>
      <name val="Arial"/>
      <family val="2"/>
    </font>
    <font>
      <sz val="22"/>
      <name val="Arial"/>
      <family val="2"/>
    </font>
    <font>
      <b/>
      <sz val="10"/>
      <color indexed="81"/>
      <name val="Tahoma"/>
      <family val="2"/>
    </font>
    <font>
      <sz val="10"/>
      <color indexed="81"/>
      <name val="Tahoma"/>
      <family val="2"/>
    </font>
    <font>
      <i/>
      <u/>
      <sz val="11"/>
      <color indexed="8"/>
      <name val="Arial"/>
      <family val="2"/>
    </font>
    <font>
      <i/>
      <sz val="11"/>
      <name val="Arial"/>
      <family val="2"/>
    </font>
    <font>
      <b/>
      <sz val="14"/>
      <color indexed="10"/>
      <name val="Arial"/>
      <family val="2"/>
    </font>
    <font>
      <i/>
      <sz val="12"/>
      <color indexed="8"/>
      <name val="Arial"/>
      <family val="2"/>
    </font>
    <font>
      <i/>
      <sz val="14"/>
      <name val="Arial"/>
      <family val="2"/>
    </font>
    <font>
      <b/>
      <sz val="24"/>
      <color indexed="12"/>
      <name val="Arial"/>
      <family val="2"/>
    </font>
    <font>
      <b/>
      <sz val="20"/>
      <color indexed="10"/>
      <name val="Arial"/>
      <family val="2"/>
    </font>
    <font>
      <sz val="20"/>
      <color indexed="10"/>
      <name val="Courier"/>
      <family val="3"/>
    </font>
    <font>
      <b/>
      <u/>
      <sz val="12"/>
      <color indexed="16"/>
      <name val="Arial"/>
      <family val="2"/>
    </font>
    <font>
      <b/>
      <sz val="12"/>
      <color indexed="16"/>
      <name val="Arial"/>
      <family val="2"/>
    </font>
    <font>
      <sz val="12"/>
      <color indexed="16"/>
      <name val="Arial"/>
      <family val="2"/>
    </font>
    <font>
      <sz val="20"/>
      <color indexed="10"/>
      <name val="Arial"/>
      <family val="2"/>
    </font>
    <font>
      <b/>
      <u/>
      <sz val="16"/>
      <color indexed="10"/>
      <name val="Arial"/>
      <family val="2"/>
    </font>
    <font>
      <sz val="16"/>
      <name val="Arial"/>
      <family val="2"/>
    </font>
    <font>
      <sz val="16"/>
      <name val="Courier"/>
      <family val="3"/>
    </font>
    <font>
      <u/>
      <sz val="16"/>
      <name val="Arial"/>
      <family val="2"/>
    </font>
    <font>
      <b/>
      <sz val="18"/>
      <color indexed="12"/>
      <name val="Arial"/>
      <family val="2"/>
    </font>
    <font>
      <b/>
      <sz val="16"/>
      <color indexed="10"/>
      <name val="Courier"/>
      <family val="3"/>
    </font>
    <font>
      <b/>
      <i/>
      <sz val="14"/>
      <name val="Arial"/>
      <family val="2"/>
    </font>
    <font>
      <sz val="9"/>
      <name val="Arial"/>
      <family val="2"/>
    </font>
    <font>
      <b/>
      <i/>
      <sz val="12"/>
      <color indexed="12"/>
      <name val="Courier"/>
      <family val="3"/>
    </font>
    <font>
      <b/>
      <i/>
      <sz val="12"/>
      <name val="Courier"/>
      <family val="3"/>
    </font>
    <font>
      <b/>
      <u/>
      <sz val="12"/>
      <name val="Arial"/>
      <family val="2"/>
    </font>
    <font>
      <b/>
      <u/>
      <sz val="12"/>
      <color indexed="10"/>
      <name val="Arial"/>
      <family val="2"/>
    </font>
    <font>
      <b/>
      <i/>
      <sz val="11"/>
      <name val="Arial"/>
      <family val="2"/>
    </font>
    <font>
      <b/>
      <sz val="12"/>
      <color indexed="17"/>
      <name val="Arial"/>
      <family val="2"/>
    </font>
    <font>
      <b/>
      <sz val="12"/>
      <color indexed="57"/>
      <name val="Arial"/>
      <family val="2"/>
    </font>
    <font>
      <sz val="10"/>
      <color indexed="10"/>
      <name val="Arial"/>
      <family val="2"/>
    </font>
    <font>
      <b/>
      <sz val="16"/>
      <color indexed="12"/>
      <name val="Courier"/>
      <family val="3"/>
    </font>
    <font>
      <sz val="12"/>
      <color indexed="22"/>
      <name val="Courier"/>
      <family val="3"/>
    </font>
    <font>
      <b/>
      <sz val="22"/>
      <color indexed="57"/>
      <name val="Arial"/>
      <family val="2"/>
    </font>
    <font>
      <b/>
      <sz val="12"/>
      <color indexed="57"/>
      <name val="Courier"/>
      <family val="3"/>
    </font>
    <font>
      <b/>
      <sz val="12"/>
      <name val="Courier"/>
      <family val="3"/>
    </font>
    <font>
      <sz val="10"/>
      <name val="Arial Narrow"/>
      <family val="2"/>
    </font>
    <font>
      <sz val="8"/>
      <color indexed="10"/>
      <name val="Tahoma"/>
      <family val="2"/>
    </font>
    <font>
      <b/>
      <sz val="12"/>
      <name val="Courier"/>
      <family val="3"/>
    </font>
    <font>
      <b/>
      <sz val="10"/>
      <color indexed="10"/>
      <name val="Tahoma"/>
      <family val="2"/>
    </font>
    <font>
      <b/>
      <sz val="12"/>
      <color indexed="10"/>
      <name val="Tahoma"/>
      <family val="2"/>
    </font>
    <font>
      <b/>
      <sz val="11"/>
      <color indexed="10"/>
      <name val="Arial Narrow"/>
      <family val="2"/>
    </font>
    <font>
      <sz val="12"/>
      <color indexed="10"/>
      <name val="Courier"/>
      <family val="3"/>
    </font>
    <font>
      <sz val="10"/>
      <color indexed="10"/>
      <name val="Tahoma"/>
      <family val="2"/>
    </font>
    <font>
      <u/>
      <sz val="12"/>
      <color rgb="FFFF0000"/>
      <name val="Arial"/>
      <family val="2"/>
    </font>
    <font>
      <u/>
      <sz val="12"/>
      <name val="Arial"/>
      <family val="2"/>
    </font>
    <font>
      <sz val="18"/>
      <name val="Arial"/>
      <family val="2"/>
    </font>
    <font>
      <b/>
      <sz val="14"/>
      <name val="Arial"/>
      <family val="2"/>
    </font>
    <font>
      <b/>
      <i/>
      <sz val="15"/>
      <name val="Arial"/>
      <family val="2"/>
    </font>
    <font>
      <b/>
      <u/>
      <sz val="10"/>
      <color indexed="16"/>
      <name val="Arial"/>
      <family val="2"/>
    </font>
    <font>
      <b/>
      <sz val="10"/>
      <color indexed="16"/>
      <name val="Arial"/>
      <family val="2"/>
    </font>
    <font>
      <sz val="10"/>
      <color indexed="16"/>
      <name val="Arial"/>
      <family val="2"/>
    </font>
    <font>
      <b/>
      <i/>
      <u/>
      <sz val="10"/>
      <color indexed="8"/>
      <name val="Arial"/>
      <family val="2"/>
    </font>
    <font>
      <b/>
      <u/>
      <sz val="10"/>
      <color indexed="12"/>
      <name val="Arial"/>
      <family val="2"/>
    </font>
    <font>
      <b/>
      <u/>
      <sz val="10"/>
      <name val="Arial"/>
      <family val="2"/>
    </font>
    <font>
      <u/>
      <sz val="10"/>
      <name val="Arial"/>
      <family val="2"/>
    </font>
    <font>
      <b/>
      <sz val="11"/>
      <color rgb="FF1F497D"/>
      <name val="Arial"/>
      <family val="2"/>
    </font>
    <font>
      <sz val="11"/>
      <color rgb="FF1F497D"/>
      <name val="Arial"/>
      <family val="2"/>
    </font>
    <font>
      <sz val="8"/>
      <name val="Arial"/>
      <family val="2"/>
    </font>
    <font>
      <b/>
      <i/>
      <sz val="10"/>
      <color rgb="FFFF0000"/>
      <name val="Arial"/>
      <family val="2"/>
    </font>
    <font>
      <sz val="11"/>
      <color rgb="FF1F497D"/>
      <name val="Calibri"/>
      <family val="2"/>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3"/>
        <bgColor indexed="9"/>
      </patternFill>
    </fill>
    <fill>
      <patternFill patternType="lightHorizontal">
        <fgColor indexed="9"/>
      </patternFill>
    </fill>
    <fill>
      <patternFill patternType="solid">
        <fgColor indexed="51"/>
        <bgColor indexed="64"/>
      </patternFill>
    </fill>
    <fill>
      <patternFill patternType="lightTrellis"/>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lightUp">
        <bgColor indexed="45"/>
      </patternFill>
    </fill>
    <fill>
      <patternFill patternType="solid">
        <fgColor indexed="52"/>
        <bgColor indexed="64"/>
      </patternFill>
    </fill>
    <fill>
      <patternFill patternType="solid">
        <fgColor indexed="45"/>
        <bgColor indexed="64"/>
      </patternFill>
    </fill>
    <fill>
      <patternFill patternType="solid">
        <fgColor indexed="47"/>
        <bgColor indexed="64"/>
      </patternFill>
    </fill>
    <fill>
      <patternFill patternType="solid">
        <fgColor theme="0" tint="-4.9989318521683403E-2"/>
        <bgColor indexed="64"/>
      </patternFill>
    </fill>
  </fills>
  <borders count="197">
    <border>
      <left/>
      <right/>
      <top/>
      <bottom/>
      <diagonal/>
    </border>
    <border>
      <left/>
      <right/>
      <top style="thin">
        <color indexed="64"/>
      </top>
      <bottom style="double">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medium">
        <color indexed="64"/>
      </top>
      <bottom/>
      <diagonal/>
    </border>
    <border>
      <left/>
      <right/>
      <top/>
      <bottom style="thin">
        <color indexed="64"/>
      </bottom>
      <diagonal/>
    </border>
    <border>
      <left style="double">
        <color indexed="64"/>
      </left>
      <right/>
      <top style="double">
        <color indexed="64"/>
      </top>
      <bottom style="double">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double">
        <color indexed="64"/>
      </bottom>
      <diagonal/>
    </border>
    <border>
      <left style="double">
        <color indexed="64"/>
      </left>
      <right/>
      <top style="medium">
        <color indexed="64"/>
      </top>
      <bottom style="double">
        <color indexed="64"/>
      </bottom>
      <diagonal/>
    </border>
    <border>
      <left style="double">
        <color indexed="64"/>
      </left>
      <right/>
      <top style="medium">
        <color indexed="64"/>
      </top>
      <bottom style="medium">
        <color indexed="64"/>
      </bottom>
      <diagonal/>
    </border>
    <border>
      <left style="double">
        <color indexed="64"/>
      </left>
      <right/>
      <top style="dotted">
        <color indexed="64"/>
      </top>
      <bottom/>
      <diagonal/>
    </border>
    <border>
      <left/>
      <right/>
      <top style="dotted">
        <color indexed="64"/>
      </top>
      <bottom/>
      <diagonal/>
    </border>
    <border>
      <left style="thin">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diagonal/>
    </border>
    <border>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double">
        <color indexed="64"/>
      </top>
      <bottom style="double">
        <color indexed="64"/>
      </bottom>
      <diagonal/>
    </border>
    <border>
      <left style="double">
        <color indexed="64"/>
      </left>
      <right/>
      <top style="medium">
        <color indexed="64"/>
      </top>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right style="double">
        <color indexed="64"/>
      </right>
      <top style="thin">
        <color indexed="64"/>
      </top>
      <bottom style="double">
        <color indexed="64"/>
      </bottom>
      <diagonal/>
    </border>
    <border>
      <left/>
      <right style="double">
        <color indexed="64"/>
      </right>
      <top style="thin">
        <color indexed="64"/>
      </top>
      <bottom style="medium">
        <color indexed="64"/>
      </bottom>
      <diagonal/>
    </border>
    <border>
      <left style="double">
        <color indexed="64"/>
      </left>
      <right style="thin">
        <color indexed="64"/>
      </right>
      <top/>
      <bottom/>
      <diagonal/>
    </border>
    <border>
      <left/>
      <right style="thin">
        <color indexed="64"/>
      </right>
      <top style="medium">
        <color indexed="64"/>
      </top>
      <bottom style="double">
        <color indexed="64"/>
      </bottom>
      <diagonal/>
    </border>
    <border>
      <left/>
      <right style="double">
        <color indexed="64"/>
      </right>
      <top style="medium">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double">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tted">
        <color indexed="64"/>
      </bottom>
      <diagonal/>
    </border>
    <border>
      <left/>
      <right style="double">
        <color indexed="64"/>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double">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style="double">
        <color indexed="64"/>
      </left>
      <right/>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bottom style="dashed">
        <color indexed="64"/>
      </bottom>
      <diagonal/>
    </border>
    <border>
      <left/>
      <right style="thin">
        <color indexed="64"/>
      </right>
      <top/>
      <bottom style="dotted">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double">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dotted">
        <color indexed="64"/>
      </top>
      <bottom/>
      <diagonal/>
    </border>
    <border>
      <left/>
      <right style="double">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bottom style="dashed">
        <color indexed="64"/>
      </bottom>
      <diagonal/>
    </border>
    <border>
      <left style="double">
        <color indexed="64"/>
      </left>
      <right style="thin">
        <color indexed="64"/>
      </right>
      <top/>
      <bottom style="double">
        <color indexed="64"/>
      </bottom>
      <diagonal/>
    </border>
  </borders>
  <cellStyleXfs count="17">
    <xf numFmtId="0" fontId="0" fillId="0" borderId="0"/>
    <xf numFmtId="44" fontId="2" fillId="0" borderId="0" applyFont="0" applyFill="0" applyBorder="0" applyAlignment="0" applyProtection="0"/>
    <xf numFmtId="168" fontId="3" fillId="0" borderId="0">
      <protection locked="0"/>
    </xf>
    <xf numFmtId="0" fontId="3" fillId="0" borderId="0">
      <protection locked="0"/>
    </xf>
    <xf numFmtId="0" fontId="3" fillId="0" borderId="0">
      <protection locked="0"/>
    </xf>
    <xf numFmtId="0" fontId="9" fillId="0" borderId="0">
      <protection locked="0"/>
    </xf>
    <xf numFmtId="0" fontId="3" fillId="0" borderId="0">
      <protection locked="0"/>
    </xf>
    <xf numFmtId="0" fontId="3" fillId="0" borderId="0">
      <protection locked="0"/>
    </xf>
    <xf numFmtId="0" fontId="3" fillId="0" borderId="0">
      <protection locked="0"/>
    </xf>
    <xf numFmtId="0" fontId="9" fillId="0" borderId="0">
      <protection locked="0"/>
    </xf>
    <xf numFmtId="166" fontId="3" fillId="0" borderId="0">
      <protection locked="0"/>
    </xf>
    <xf numFmtId="167" fontId="4" fillId="0" borderId="0">
      <protection locked="0"/>
    </xf>
    <xf numFmtId="167" fontId="4" fillId="0" borderId="0">
      <protection locked="0"/>
    </xf>
    <xf numFmtId="0" fontId="26" fillId="0" borderId="0"/>
    <xf numFmtId="0" fontId="14" fillId="0" borderId="0"/>
    <xf numFmtId="9" fontId="2" fillId="0" borderId="0" applyFont="0" applyFill="0" applyBorder="0" applyAlignment="0" applyProtection="0"/>
    <xf numFmtId="167" fontId="3" fillId="0" borderId="1">
      <protection locked="0"/>
    </xf>
  </cellStyleXfs>
  <cellXfs count="1685">
    <xf numFmtId="0" fontId="0" fillId="0" borderId="0" xfId="0"/>
    <xf numFmtId="0" fontId="6" fillId="0" borderId="0" xfId="0" applyFont="1" applyFill="1" applyBorder="1" applyProtection="1"/>
    <xf numFmtId="0" fontId="0" fillId="0" borderId="0" xfId="0" applyBorder="1"/>
    <xf numFmtId="0" fontId="0" fillId="0" borderId="2" xfId="0" applyBorder="1"/>
    <xf numFmtId="0" fontId="0" fillId="0" borderId="3" xfId="0" applyBorder="1"/>
    <xf numFmtId="0" fontId="0" fillId="0" borderId="0" xfId="0" applyBorder="1" applyAlignment="1"/>
    <xf numFmtId="0" fontId="0" fillId="0" borderId="4" xfId="0" applyBorder="1"/>
    <xf numFmtId="0" fontId="18" fillId="0" borderId="0" xfId="0" applyFont="1"/>
    <xf numFmtId="0" fontId="18" fillId="0" borderId="0" xfId="0" applyFont="1" applyBorder="1" applyAlignment="1" applyProtection="1">
      <alignment horizontal="left" vertical="center"/>
    </xf>
    <xf numFmtId="0" fontId="18" fillId="0" borderId="3"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9" fontId="7" fillId="0" borderId="3" xfId="0" applyNumberFormat="1" applyFont="1" applyFill="1" applyBorder="1" applyAlignment="1" applyProtection="1">
      <alignment vertical="center" wrapText="1"/>
    </xf>
    <xf numFmtId="0" fontId="19" fillId="2" borderId="5" xfId="0" applyFont="1" applyFill="1" applyBorder="1" applyAlignment="1" applyProtection="1">
      <alignment horizontal="center" vertical="center"/>
      <protection locked="0"/>
    </xf>
    <xf numFmtId="0" fontId="0" fillId="0" borderId="0" xfId="0" applyAlignment="1">
      <alignment horizontal="left" vertical="center"/>
    </xf>
    <xf numFmtId="0" fontId="5" fillId="0" borderId="0" xfId="0" applyFont="1" applyBorder="1" applyAlignment="1" applyProtection="1">
      <alignment horizontal="left" vertical="center"/>
    </xf>
    <xf numFmtId="172" fontId="8" fillId="0" borderId="6" xfId="0" applyNumberFormat="1" applyFont="1" applyBorder="1" applyAlignment="1" applyProtection="1">
      <alignmen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49" fontId="16" fillId="0" borderId="0" xfId="0" applyNumberFormat="1" applyFont="1" applyAlignment="1">
      <alignment wrapText="1"/>
    </xf>
    <xf numFmtId="0" fontId="5" fillId="0" borderId="3" xfId="0" applyFont="1" applyBorder="1" applyAlignment="1">
      <alignment vertical="center" wrapText="1"/>
    </xf>
    <xf numFmtId="0" fontId="5" fillId="0" borderId="0" xfId="0" applyFont="1" applyBorder="1" applyAlignment="1">
      <alignment vertical="center" wrapText="1"/>
    </xf>
    <xf numFmtId="0" fontId="47" fillId="0" borderId="7" xfId="0" applyFont="1" applyBorder="1" applyAlignment="1">
      <alignment horizontal="left" vertical="center"/>
    </xf>
    <xf numFmtId="0" fontId="8" fillId="3" borderId="8" xfId="0" applyFont="1" applyFill="1" applyBorder="1" applyAlignment="1" applyProtection="1">
      <alignment horizontal="center" vertical="center" wrapText="1"/>
    </xf>
    <xf numFmtId="0" fontId="6" fillId="0" borderId="9" xfId="0" applyFont="1" applyFill="1" applyBorder="1" applyAlignment="1" applyProtection="1">
      <alignment vertical="center"/>
    </xf>
    <xf numFmtId="0" fontId="6" fillId="0" borderId="10" xfId="0" applyFont="1" applyFill="1" applyBorder="1" applyAlignment="1" applyProtection="1">
      <alignment vertical="center"/>
    </xf>
    <xf numFmtId="170" fontId="6" fillId="0" borderId="10" xfId="0" applyNumberFormat="1" applyFont="1" applyFill="1" applyBorder="1" applyAlignment="1" applyProtection="1">
      <alignment vertical="center"/>
    </xf>
    <xf numFmtId="0" fontId="5" fillId="0" borderId="11" xfId="0" applyFont="1" applyFill="1" applyBorder="1" applyAlignment="1" applyProtection="1">
      <alignment horizontal="left" vertical="center"/>
    </xf>
    <xf numFmtId="0" fontId="50" fillId="0" borderId="11" xfId="0" applyFont="1" applyFill="1" applyBorder="1" applyAlignment="1" applyProtection="1">
      <alignment horizontal="left" vertical="center"/>
    </xf>
    <xf numFmtId="0" fontId="51" fillId="0" borderId="11" xfId="0" applyFont="1" applyFill="1" applyBorder="1" applyAlignment="1" applyProtection="1">
      <alignment vertical="center"/>
    </xf>
    <xf numFmtId="0" fontId="51" fillId="0" borderId="11" xfId="0" applyFont="1" applyFill="1" applyBorder="1" applyAlignment="1" applyProtection="1">
      <alignment horizontal="left" vertical="center"/>
    </xf>
    <xf numFmtId="0" fontId="51" fillId="0" borderId="11" xfId="0" applyFont="1" applyBorder="1" applyAlignment="1" applyProtection="1">
      <alignment vertical="center"/>
    </xf>
    <xf numFmtId="170" fontId="6" fillId="0" borderId="11" xfId="0" applyNumberFormat="1" applyFont="1" applyFill="1" applyBorder="1" applyAlignment="1" applyProtection="1">
      <alignment vertical="center"/>
    </xf>
    <xf numFmtId="0" fontId="49" fillId="0" borderId="12" xfId="0" applyFont="1" applyBorder="1" applyAlignment="1" applyProtection="1">
      <alignment vertical="center"/>
    </xf>
    <xf numFmtId="0" fontId="5" fillId="0" borderId="12" xfId="0" applyFont="1" applyFill="1" applyBorder="1" applyAlignment="1" applyProtection="1">
      <alignment horizontal="left" vertical="center"/>
    </xf>
    <xf numFmtId="0" fontId="50" fillId="0" borderId="12" xfId="0" applyFont="1" applyFill="1" applyBorder="1" applyAlignment="1" applyProtection="1">
      <alignment horizontal="left" vertical="center"/>
    </xf>
    <xf numFmtId="0" fontId="7" fillId="0" borderId="12" xfId="0" applyFont="1" applyFill="1" applyBorder="1" applyAlignment="1" applyProtection="1">
      <alignment vertical="center"/>
    </xf>
    <xf numFmtId="0" fontId="6" fillId="0" borderId="12" xfId="0" applyFont="1" applyFill="1" applyBorder="1" applyAlignment="1" applyProtection="1">
      <alignment horizontal="left" vertical="center"/>
    </xf>
    <xf numFmtId="0" fontId="6" fillId="0" borderId="12" xfId="0" applyFont="1" applyFill="1" applyBorder="1" applyAlignment="1" applyProtection="1">
      <alignment vertical="center"/>
    </xf>
    <xf numFmtId="170" fontId="6" fillId="0" borderId="12" xfId="0" applyNumberFormat="1" applyFont="1" applyFill="1" applyBorder="1" applyAlignment="1" applyProtection="1">
      <alignment vertical="center"/>
    </xf>
    <xf numFmtId="0" fontId="6" fillId="0" borderId="13" xfId="0" applyFont="1" applyFill="1" applyBorder="1" applyAlignment="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14" xfId="0" applyFont="1" applyFill="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49" fontId="17" fillId="2" borderId="5"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vertical="center"/>
    </xf>
    <xf numFmtId="0" fontId="18" fillId="0" borderId="0" xfId="0" applyFont="1" applyBorder="1" applyAlignment="1" applyProtection="1">
      <alignment vertical="center"/>
    </xf>
    <xf numFmtId="0" fontId="18" fillId="0" borderId="4" xfId="0" applyFont="1" applyFill="1" applyBorder="1" applyAlignment="1" applyProtection="1">
      <alignment vertical="center"/>
    </xf>
    <xf numFmtId="0" fontId="41" fillId="0" borderId="0" xfId="0" applyFont="1" applyBorder="1" applyAlignment="1" applyProtection="1">
      <alignment vertical="center"/>
    </xf>
    <xf numFmtId="0" fontId="18" fillId="0" borderId="4" xfId="0" applyFont="1" applyBorder="1" applyAlignment="1" applyProtection="1">
      <alignment vertical="center"/>
    </xf>
    <xf numFmtId="0" fontId="8" fillId="0" borderId="0" xfId="0" applyFont="1" applyBorder="1" applyAlignment="1" applyProtection="1">
      <alignment vertical="center"/>
    </xf>
    <xf numFmtId="15" fontId="19" fillId="2" borderId="5" xfId="0" applyNumberFormat="1" applyFont="1" applyFill="1" applyBorder="1" applyAlignment="1" applyProtection="1">
      <alignment horizontal="center" vertical="center"/>
      <protection locked="0"/>
    </xf>
    <xf numFmtId="0" fontId="18" fillId="0" borderId="0" xfId="0" applyFont="1" applyFill="1" applyBorder="1" applyAlignment="1" applyProtection="1">
      <alignment horizontal="right" vertical="center"/>
    </xf>
    <xf numFmtId="0" fontId="5" fillId="0" borderId="4" xfId="0" applyFont="1" applyFill="1" applyBorder="1" applyAlignment="1" applyProtection="1">
      <alignment vertical="center"/>
    </xf>
    <xf numFmtId="170" fontId="5" fillId="0" borderId="0" xfId="0" applyNumberFormat="1" applyFont="1" applyFill="1" applyBorder="1" applyAlignment="1" applyProtection="1">
      <alignment vertical="center"/>
    </xf>
    <xf numFmtId="0" fontId="32" fillId="0" borderId="13" xfId="0" applyFont="1" applyBorder="1" applyAlignment="1" applyProtection="1">
      <alignmen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48" fillId="0" borderId="3" xfId="0" applyFont="1" applyBorder="1" applyAlignment="1">
      <alignment vertical="center"/>
    </xf>
    <xf numFmtId="0" fontId="28" fillId="0" borderId="3" xfId="0" applyFont="1" applyBorder="1" applyAlignment="1">
      <alignment vertical="center"/>
    </xf>
    <xf numFmtId="0" fontId="7" fillId="0" borderId="13" xfId="0" applyFont="1" applyFill="1" applyBorder="1" applyAlignment="1" applyProtection="1">
      <alignment vertical="center"/>
    </xf>
    <xf numFmtId="0" fontId="15" fillId="0" borderId="0" xfId="0" applyFont="1" applyBorder="1" applyAlignment="1" applyProtection="1">
      <alignment vertical="center"/>
    </xf>
    <xf numFmtId="0" fontId="46" fillId="0" borderId="0" xfId="0" applyFont="1" applyBorder="1" applyAlignment="1" applyProtection="1">
      <alignment vertical="center"/>
    </xf>
    <xf numFmtId="0" fontId="19" fillId="0" borderId="3" xfId="0" applyFont="1" applyBorder="1" applyAlignment="1" applyProtection="1">
      <alignment vertical="center"/>
    </xf>
    <xf numFmtId="49"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19" fillId="0" borderId="14" xfId="0" applyFont="1" applyBorder="1" applyAlignment="1" applyProtection="1">
      <alignment vertical="center"/>
    </xf>
    <xf numFmtId="0" fontId="38" fillId="0" borderId="13" xfId="0" applyFont="1" applyBorder="1" applyAlignment="1" applyProtection="1">
      <alignment vertical="center"/>
    </xf>
    <xf numFmtId="0" fontId="17" fillId="0" borderId="13" xfId="0" applyFont="1" applyBorder="1" applyAlignment="1" applyProtection="1">
      <alignment vertical="center"/>
    </xf>
    <xf numFmtId="0" fontId="18" fillId="0" borderId="13" xfId="0" applyFont="1" applyBorder="1" applyAlignment="1" applyProtection="1">
      <alignment vertical="center"/>
    </xf>
    <xf numFmtId="0" fontId="19" fillId="0" borderId="0" xfId="0" applyFont="1" applyBorder="1" applyAlignment="1" applyProtection="1">
      <alignment vertical="center"/>
    </xf>
    <xf numFmtId="0" fontId="38" fillId="0" borderId="0" xfId="0" applyFont="1" applyBorder="1" applyAlignment="1" applyProtection="1">
      <alignment vertical="center"/>
    </xf>
    <xf numFmtId="0" fontId="38" fillId="0" borderId="4" xfId="0" applyFont="1" applyBorder="1" applyAlignment="1" applyProtection="1">
      <alignment vertical="center"/>
    </xf>
    <xf numFmtId="0" fontId="38" fillId="0" borderId="0" xfId="0" applyFont="1" applyFill="1" applyBorder="1" applyAlignment="1" applyProtection="1">
      <alignment horizontal="left" vertical="center"/>
    </xf>
    <xf numFmtId="0" fontId="15" fillId="0" borderId="4" xfId="0" applyFont="1" applyBorder="1" applyAlignment="1" applyProtection="1">
      <alignment vertical="center"/>
    </xf>
    <xf numFmtId="0" fontId="19" fillId="0" borderId="13" xfId="0" applyFont="1" applyFill="1" applyBorder="1" applyAlignment="1" applyProtection="1">
      <alignment horizontal="left" vertical="center"/>
    </xf>
    <xf numFmtId="0" fontId="38" fillId="0" borderId="13" xfId="0" applyFont="1" applyBorder="1" applyAlignment="1" applyProtection="1">
      <alignment horizontal="left" vertical="center"/>
    </xf>
    <xf numFmtId="0" fontId="15" fillId="0" borderId="13" xfId="0" applyFont="1" applyBorder="1" applyAlignment="1" applyProtection="1">
      <alignment vertical="center"/>
    </xf>
    <xf numFmtId="0" fontId="15" fillId="0" borderId="15" xfId="0" applyFont="1" applyBorder="1" applyAlignment="1" applyProtection="1">
      <alignment vertical="center"/>
    </xf>
    <xf numFmtId="0" fontId="18" fillId="0" borderId="16" xfId="0" applyFont="1" applyBorder="1" applyAlignment="1" applyProtection="1">
      <alignment vertical="center"/>
    </xf>
    <xf numFmtId="172" fontId="19" fillId="0" borderId="17" xfId="0" applyNumberFormat="1" applyFont="1" applyBorder="1" applyAlignment="1" applyProtection="1">
      <alignment vertical="center"/>
    </xf>
    <xf numFmtId="0" fontId="57" fillId="0" borderId="18"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0" xfId="0" applyFont="1" applyFill="1" applyBorder="1" applyAlignment="1" applyProtection="1">
      <alignment horizontal="center" vertical="center"/>
    </xf>
    <xf numFmtId="9"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10" fontId="5" fillId="0" borderId="0" xfId="15"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left" vertical="center"/>
    </xf>
    <xf numFmtId="9" fontId="5" fillId="0" borderId="3" xfId="0" applyNumberFormat="1" applyFont="1" applyFill="1" applyBorder="1" applyAlignment="1" applyProtection="1">
      <alignment vertical="center"/>
    </xf>
    <xf numFmtId="0" fontId="5" fillId="0" borderId="0" xfId="0" applyFont="1" applyBorder="1" applyAlignment="1" applyProtection="1">
      <alignment horizontal="center" vertical="center"/>
    </xf>
    <xf numFmtId="170" fontId="5" fillId="0" borderId="0" xfId="0" applyNumberFormat="1" applyFont="1" applyBorder="1" applyAlignment="1" applyProtection="1">
      <alignment vertical="center"/>
    </xf>
    <xf numFmtId="170" fontId="43" fillId="0" borderId="0" xfId="0" applyNumberFormat="1" applyFont="1" applyFill="1" applyBorder="1" applyAlignment="1" applyProtection="1">
      <alignment vertical="center"/>
    </xf>
    <xf numFmtId="172" fontId="5" fillId="0" borderId="0" xfId="15" applyNumberFormat="1" applyFont="1" applyFill="1" applyBorder="1" applyAlignment="1" applyProtection="1">
      <alignment vertical="center"/>
    </xf>
    <xf numFmtId="9" fontId="5" fillId="0" borderId="0" xfId="15" applyFont="1" applyFill="1" applyBorder="1" applyAlignment="1" applyProtection="1">
      <alignment vertical="center"/>
    </xf>
    <xf numFmtId="0" fontId="6" fillId="0" borderId="0" xfId="0" applyFont="1" applyFill="1" applyBorder="1" applyAlignment="1" applyProtection="1">
      <alignment horizontal="center" vertical="center"/>
    </xf>
    <xf numFmtId="170" fontId="43" fillId="0" borderId="0" xfId="0" applyNumberFormat="1" applyFont="1" applyFill="1" applyBorder="1" applyAlignment="1" applyProtection="1">
      <alignment horizontal="center" vertical="center"/>
    </xf>
    <xf numFmtId="10" fontId="8" fillId="0" borderId="0" xfId="15" applyNumberFormat="1" applyFont="1" applyFill="1" applyBorder="1" applyAlignment="1" applyProtection="1">
      <alignment vertical="center"/>
    </xf>
    <xf numFmtId="9" fontId="5" fillId="0" borderId="14" xfId="0" applyNumberFormat="1" applyFont="1" applyFill="1" applyBorder="1" applyAlignment="1" applyProtection="1">
      <alignment vertical="center"/>
    </xf>
    <xf numFmtId="0" fontId="5" fillId="0" borderId="13" xfId="0" applyFont="1" applyBorder="1" applyAlignment="1" applyProtection="1">
      <alignment vertical="center"/>
    </xf>
    <xf numFmtId="0" fontId="5" fillId="0" borderId="13" xfId="0" applyFont="1" applyFill="1" applyBorder="1" applyAlignment="1" applyProtection="1">
      <alignment vertical="center"/>
    </xf>
    <xf numFmtId="0" fontId="5" fillId="0" borderId="13" xfId="0" applyFont="1" applyBorder="1" applyAlignment="1" applyProtection="1">
      <alignment horizontal="center" vertical="center"/>
    </xf>
    <xf numFmtId="170" fontId="5" fillId="0" borderId="13" xfId="0" applyNumberFormat="1" applyFont="1" applyBorder="1" applyAlignment="1" applyProtection="1">
      <alignment vertical="center"/>
    </xf>
    <xf numFmtId="170" fontId="5" fillId="0" borderId="13" xfId="0" applyNumberFormat="1" applyFont="1" applyFill="1" applyBorder="1" applyAlignment="1" applyProtection="1">
      <alignment vertical="center"/>
    </xf>
    <xf numFmtId="172" fontId="5" fillId="0" borderId="13" xfId="15" applyNumberFormat="1" applyFont="1" applyFill="1" applyBorder="1" applyAlignment="1" applyProtection="1">
      <alignment vertical="center"/>
    </xf>
    <xf numFmtId="170" fontId="5" fillId="0" borderId="13" xfId="0" applyNumberFormat="1" applyFont="1" applyFill="1" applyBorder="1" applyAlignment="1" applyProtection="1">
      <alignment horizontal="center" vertical="center"/>
    </xf>
    <xf numFmtId="170" fontId="5" fillId="0" borderId="1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9" fontId="6" fillId="0" borderId="3" xfId="0" applyNumberFormat="1" applyFont="1" applyFill="1" applyBorder="1" applyAlignment="1" applyProtection="1">
      <alignment vertical="center"/>
    </xf>
    <xf numFmtId="0" fontId="6" fillId="0" borderId="0" xfId="0" applyFont="1" applyFill="1" applyBorder="1" applyAlignment="1" applyProtection="1">
      <alignment vertical="center"/>
    </xf>
    <xf numFmtId="2" fontId="6" fillId="0" borderId="0" xfId="0" applyNumberFormat="1" applyFont="1" applyFill="1" applyBorder="1" applyAlignment="1" applyProtection="1">
      <alignment vertical="center"/>
    </xf>
    <xf numFmtId="9" fontId="6" fillId="0" borderId="0" xfId="15" applyFont="1" applyFill="1" applyBorder="1" applyAlignment="1" applyProtection="1">
      <alignment vertical="center"/>
    </xf>
    <xf numFmtId="170" fontId="6" fillId="0" borderId="0" xfId="0" applyNumberFormat="1" applyFont="1" applyFill="1" applyBorder="1" applyAlignment="1" applyProtection="1">
      <alignment vertical="center"/>
    </xf>
    <xf numFmtId="170" fontId="6" fillId="0" borderId="0" xfId="0" applyNumberFormat="1" applyFont="1" applyFill="1" applyBorder="1" applyAlignment="1" applyProtection="1">
      <alignment horizontal="center" vertical="center"/>
    </xf>
    <xf numFmtId="2" fontId="5" fillId="0" borderId="0" xfId="0" applyNumberFormat="1" applyFont="1" applyBorder="1" applyAlignment="1" applyProtection="1">
      <alignment vertical="center"/>
    </xf>
    <xf numFmtId="170" fontId="6" fillId="0" borderId="0" xfId="1" applyNumberFormat="1" applyFont="1" applyFill="1" applyBorder="1" applyAlignment="1" applyProtection="1">
      <alignment vertical="center"/>
    </xf>
    <xf numFmtId="2" fontId="6" fillId="0" borderId="0" xfId="15" applyNumberFormat="1" applyFont="1" applyFill="1" applyBorder="1" applyAlignment="1" applyProtection="1">
      <alignment vertical="center"/>
    </xf>
    <xf numFmtId="9" fontId="6" fillId="0" borderId="14" xfId="0" applyNumberFormat="1" applyFont="1" applyFill="1" applyBorder="1" applyAlignment="1" applyProtection="1">
      <alignment vertical="center"/>
    </xf>
    <xf numFmtId="0" fontId="8" fillId="0" borderId="13" xfId="0" applyFont="1" applyBorder="1" applyAlignment="1" applyProtection="1">
      <alignment vertical="center"/>
    </xf>
    <xf numFmtId="2" fontId="6" fillId="0" borderId="13" xfId="0" applyNumberFormat="1" applyFont="1" applyFill="1" applyBorder="1" applyAlignment="1" applyProtection="1">
      <alignment vertical="center"/>
    </xf>
    <xf numFmtId="0" fontId="6" fillId="0" borderId="13" xfId="0" applyFont="1" applyFill="1" applyBorder="1" applyAlignment="1" applyProtection="1">
      <alignment horizontal="center" vertical="center"/>
    </xf>
    <xf numFmtId="9" fontId="6" fillId="0" borderId="13" xfId="15" applyFont="1" applyFill="1" applyBorder="1" applyAlignment="1" applyProtection="1">
      <alignment vertical="center"/>
    </xf>
    <xf numFmtId="170" fontId="6" fillId="0" borderId="13" xfId="0" applyNumberFormat="1" applyFont="1" applyFill="1" applyBorder="1" applyAlignment="1" applyProtection="1">
      <alignment vertical="center"/>
    </xf>
    <xf numFmtId="170" fontId="6" fillId="0" borderId="13" xfId="0" applyNumberFormat="1" applyFont="1" applyFill="1" applyBorder="1" applyAlignment="1" applyProtection="1">
      <alignment horizontal="center" vertical="center"/>
    </xf>
    <xf numFmtId="170" fontId="5" fillId="0" borderId="0" xfId="0" applyNumberFormat="1" applyFont="1" applyBorder="1" applyAlignment="1">
      <alignment vertical="center"/>
    </xf>
    <xf numFmtId="170" fontId="5" fillId="0" borderId="20" xfId="0" applyNumberFormat="1" applyFont="1" applyFill="1" applyBorder="1" applyAlignment="1" applyProtection="1">
      <alignment vertical="center"/>
    </xf>
    <xf numFmtId="9" fontId="5" fillId="0" borderId="0" xfId="15" applyFont="1" applyBorder="1" applyAlignment="1" applyProtection="1">
      <alignment vertical="center"/>
    </xf>
    <xf numFmtId="170" fontId="6" fillId="0" borderId="10" xfId="0" applyNumberFormat="1" applyFont="1" applyFill="1" applyBorder="1" applyAlignment="1" applyProtection="1">
      <alignment horizontal="center" vertical="center"/>
    </xf>
    <xf numFmtId="170" fontId="5" fillId="0" borderId="10" xfId="0" applyNumberFormat="1" applyFont="1" applyFill="1" applyBorder="1" applyAlignment="1" applyProtection="1">
      <alignment horizontal="left" vertical="center"/>
    </xf>
    <xf numFmtId="0" fontId="6" fillId="0" borderId="2" xfId="0" applyFont="1" applyFill="1" applyBorder="1" applyAlignment="1" applyProtection="1">
      <alignment vertical="center"/>
    </xf>
    <xf numFmtId="0" fontId="57" fillId="0" borderId="3" xfId="0" applyFont="1" applyFill="1" applyBorder="1" applyAlignment="1" applyProtection="1">
      <alignment vertical="center"/>
    </xf>
    <xf numFmtId="169" fontId="6" fillId="0" borderId="0" xfId="0" applyNumberFormat="1" applyFont="1" applyFill="1" applyBorder="1" applyAlignment="1" applyProtection="1">
      <alignment vertical="center"/>
    </xf>
    <xf numFmtId="170" fontId="5" fillId="0" borderId="0" xfId="15" applyNumberFormat="1" applyFont="1" applyFill="1" applyBorder="1" applyAlignment="1" applyProtection="1">
      <alignment vertical="center"/>
    </xf>
    <xf numFmtId="0" fontId="6" fillId="0" borderId="10" xfId="0" applyFont="1" applyFill="1" applyBorder="1" applyAlignment="1" applyProtection="1">
      <alignment horizontal="center" vertical="center"/>
    </xf>
    <xf numFmtId="0" fontId="5" fillId="0" borderId="10" xfId="0" applyFont="1" applyBorder="1" applyAlignment="1" applyProtection="1">
      <alignment vertical="center"/>
    </xf>
    <xf numFmtId="9" fontId="6" fillId="0" borderId="10" xfId="15" applyFont="1" applyFill="1" applyBorder="1" applyAlignment="1" applyProtection="1">
      <alignment vertical="center"/>
    </xf>
    <xf numFmtId="170" fontId="5" fillId="0" borderId="10" xfId="0" applyNumberFormat="1" applyFont="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165" fontId="6" fillId="0" borderId="0" xfId="0" applyNumberFormat="1" applyFont="1" applyFill="1" applyBorder="1" applyAlignment="1" applyProtection="1">
      <alignment horizontal="center" vertical="center"/>
    </xf>
    <xf numFmtId="164" fontId="5" fillId="0" borderId="0" xfId="0" applyNumberFormat="1" applyFont="1" applyFill="1" applyBorder="1" applyAlignment="1" applyProtection="1">
      <alignment vertical="center"/>
    </xf>
    <xf numFmtId="0" fontId="7" fillId="0" borderId="0" xfId="0" applyFont="1" applyFill="1" applyBorder="1" applyAlignment="1" applyProtection="1">
      <alignment horizontal="center" vertical="center"/>
    </xf>
    <xf numFmtId="165" fontId="6" fillId="0" borderId="0" xfId="0" applyNumberFormat="1" applyFont="1" applyFill="1" applyBorder="1" applyAlignment="1" applyProtection="1">
      <alignment vertical="center"/>
    </xf>
    <xf numFmtId="0" fontId="5" fillId="0" borderId="13" xfId="0" applyFont="1" applyBorder="1" applyAlignment="1" applyProtection="1">
      <alignment horizontal="left" vertical="center"/>
    </xf>
    <xf numFmtId="0" fontId="8" fillId="0" borderId="13" xfId="0" applyFont="1" applyBorder="1" applyAlignment="1" applyProtection="1">
      <alignment horizontal="left" vertical="center"/>
    </xf>
    <xf numFmtId="164" fontId="6" fillId="0" borderId="0" xfId="0" applyNumberFormat="1" applyFont="1" applyFill="1" applyBorder="1" applyAlignment="1" applyProtection="1">
      <alignment vertical="center"/>
    </xf>
    <xf numFmtId="0" fontId="6" fillId="0" borderId="18" xfId="0" applyFont="1" applyFill="1" applyBorder="1" applyAlignment="1" applyProtection="1">
      <alignment vertical="center"/>
    </xf>
    <xf numFmtId="0" fontId="6" fillId="0" borderId="0" xfId="0" applyFont="1" applyFill="1" applyBorder="1" applyAlignment="1" applyProtection="1">
      <alignment horizontal="left" vertical="center"/>
    </xf>
    <xf numFmtId="0" fontId="55" fillId="0" borderId="0" xfId="0" applyFont="1" applyFill="1" applyBorder="1" applyAlignment="1" applyProtection="1">
      <alignment vertical="center"/>
    </xf>
    <xf numFmtId="165" fontId="6" fillId="0" borderId="2" xfId="0" applyNumberFormat="1" applyFont="1" applyFill="1" applyBorder="1" applyAlignment="1" applyProtection="1">
      <alignment vertical="center"/>
    </xf>
    <xf numFmtId="9" fontId="6" fillId="0" borderId="0" xfId="0" applyNumberFormat="1" applyFont="1" applyFill="1" applyBorder="1" applyAlignment="1" applyProtection="1">
      <alignment vertical="center"/>
    </xf>
    <xf numFmtId="165" fontId="6" fillId="0" borderId="0" xfId="0" applyNumberFormat="1" applyFont="1" applyFill="1" applyBorder="1" applyAlignment="1" applyProtection="1">
      <alignment horizontal="left" vertical="center"/>
    </xf>
    <xf numFmtId="0" fontId="5" fillId="0" borderId="21" xfId="0" applyFont="1" applyBorder="1" applyAlignment="1" applyProtection="1">
      <alignment vertical="center"/>
    </xf>
    <xf numFmtId="0" fontId="6" fillId="0" borderId="1" xfId="0" applyFont="1" applyFill="1" applyBorder="1" applyAlignment="1" applyProtection="1">
      <alignment vertical="center"/>
    </xf>
    <xf numFmtId="0" fontId="5" fillId="0" borderId="4" xfId="0" applyFont="1" applyBorder="1" applyAlignment="1" applyProtection="1">
      <alignment vertical="center"/>
    </xf>
    <xf numFmtId="0" fontId="5" fillId="0" borderId="15" xfId="0" applyFont="1" applyBorder="1" applyAlignment="1" applyProtection="1">
      <alignment vertical="center"/>
    </xf>
    <xf numFmtId="0" fontId="8" fillId="0" borderId="3" xfId="0" applyFont="1" applyBorder="1" applyAlignment="1" applyProtection="1">
      <alignment vertical="center"/>
    </xf>
    <xf numFmtId="49" fontId="5" fillId="0" borderId="0" xfId="0" applyNumberFormat="1" applyFont="1" applyBorder="1" applyAlignment="1" applyProtection="1">
      <alignment vertical="center"/>
    </xf>
    <xf numFmtId="0" fontId="5" fillId="0" borderId="14" xfId="0" applyFont="1" applyBorder="1" applyAlignment="1" applyProtection="1">
      <alignment vertical="center"/>
    </xf>
    <xf numFmtId="49" fontId="5" fillId="0" borderId="13" xfId="0" applyNumberFormat="1" applyFont="1" applyBorder="1" applyAlignment="1" applyProtection="1">
      <alignment vertical="center"/>
    </xf>
    <xf numFmtId="0" fontId="5" fillId="0" borderId="3" xfId="0" applyFont="1" applyBorder="1" applyAlignment="1" applyProtection="1">
      <alignment horizontal="center" vertical="center"/>
    </xf>
    <xf numFmtId="49" fontId="6" fillId="0" borderId="0" xfId="13" applyNumberFormat="1" applyFont="1" applyFill="1" applyBorder="1" applyAlignment="1" applyProtection="1">
      <alignment vertical="center"/>
      <protection hidden="1"/>
    </xf>
    <xf numFmtId="0" fontId="6" fillId="0" borderId="0" xfId="13" applyNumberFormat="1" applyFont="1" applyFill="1" applyBorder="1" applyAlignment="1" applyProtection="1">
      <alignment vertical="center"/>
      <protection hidden="1"/>
    </xf>
    <xf numFmtId="0" fontId="5" fillId="0" borderId="0" xfId="0" applyFont="1" applyBorder="1" applyAlignment="1">
      <alignment vertical="center"/>
    </xf>
    <xf numFmtId="1" fontId="32" fillId="0" borderId="0" xfId="0" applyNumberFormat="1" applyFont="1" applyBorder="1" applyAlignment="1" applyProtection="1">
      <alignment horizontal="center" vertical="center"/>
    </xf>
    <xf numFmtId="0" fontId="32" fillId="0" borderId="0" xfId="0" applyFont="1" applyBorder="1" applyAlignment="1" applyProtection="1">
      <alignment vertical="center"/>
    </xf>
    <xf numFmtId="0" fontId="32" fillId="0" borderId="4" xfId="0" applyFont="1" applyBorder="1" applyAlignment="1" applyProtection="1">
      <alignment vertical="center"/>
    </xf>
    <xf numFmtId="0" fontId="32" fillId="0" borderId="0" xfId="0" applyFont="1" applyBorder="1" applyAlignment="1" applyProtection="1">
      <alignment horizontal="left" vertical="center"/>
    </xf>
    <xf numFmtId="49" fontId="32" fillId="0" borderId="0" xfId="0" applyNumberFormat="1" applyFont="1" applyBorder="1" applyAlignment="1" applyProtection="1">
      <alignment horizontal="center" vertical="center"/>
    </xf>
    <xf numFmtId="0" fontId="5" fillId="0" borderId="4" xfId="0" applyFont="1" applyBorder="1" applyAlignment="1">
      <alignment vertical="center"/>
    </xf>
    <xf numFmtId="0" fontId="8" fillId="0" borderId="14" xfId="0" applyFont="1" applyBorder="1" applyAlignment="1" applyProtection="1">
      <alignment vertical="center"/>
    </xf>
    <xf numFmtId="0" fontId="44" fillId="0" borderId="13" xfId="0" applyFont="1" applyBorder="1" applyAlignment="1" applyProtection="1">
      <alignment vertical="center"/>
    </xf>
    <xf numFmtId="1" fontId="32" fillId="0" borderId="13" xfId="0" applyNumberFormat="1" applyFont="1" applyBorder="1" applyAlignment="1" applyProtection="1">
      <alignment horizontal="left" vertical="center"/>
    </xf>
    <xf numFmtId="0" fontId="8" fillId="0" borderId="13" xfId="0" applyFont="1" applyFill="1" applyBorder="1" applyAlignment="1" applyProtection="1">
      <alignment horizontal="left" vertical="center"/>
    </xf>
    <xf numFmtId="0" fontId="32" fillId="0" borderId="13" xfId="0" applyFont="1" applyBorder="1" applyAlignment="1" applyProtection="1">
      <alignment horizontal="left" vertical="center"/>
    </xf>
    <xf numFmtId="0" fontId="5" fillId="0" borderId="16" xfId="0" applyFont="1" applyBorder="1" applyAlignment="1" applyProtection="1">
      <alignment vertical="center"/>
    </xf>
    <xf numFmtId="9" fontId="52" fillId="0" borderId="3" xfId="0" applyNumberFormat="1" applyFont="1" applyFill="1" applyBorder="1" applyAlignment="1" applyProtection="1">
      <alignment vertical="center"/>
    </xf>
    <xf numFmtId="170" fontId="5" fillId="0" borderId="0" xfId="0" applyNumberFormat="1" applyFont="1" applyBorder="1" applyAlignment="1" applyProtection="1">
      <alignment horizontal="center" vertical="center"/>
    </xf>
    <xf numFmtId="0" fontId="52" fillId="0" borderId="3" xfId="0" applyFont="1" applyFill="1" applyBorder="1" applyAlignment="1" applyProtection="1">
      <alignment vertical="center"/>
    </xf>
    <xf numFmtId="0" fontId="5" fillId="0" borderId="3" xfId="0" applyFont="1" applyBorder="1" applyAlignment="1">
      <alignment vertical="center"/>
    </xf>
    <xf numFmtId="9" fontId="6" fillId="0" borderId="9" xfId="0" applyNumberFormat="1" applyFont="1" applyFill="1" applyBorder="1" applyAlignment="1" applyProtection="1">
      <alignment vertical="center"/>
    </xf>
    <xf numFmtId="0" fontId="5" fillId="0" borderId="22" xfId="0" applyFont="1" applyBorder="1" applyAlignment="1">
      <alignment vertical="center"/>
    </xf>
    <xf numFmtId="0" fontId="5" fillId="0" borderId="7" xfId="0" applyFont="1" applyBorder="1" applyAlignment="1">
      <alignment vertical="center"/>
    </xf>
    <xf numFmtId="0" fontId="21" fillId="0" borderId="7" xfId="0" applyFont="1" applyBorder="1" applyAlignment="1">
      <alignment vertical="center"/>
    </xf>
    <xf numFmtId="0" fontId="39" fillId="0" borderId="0" xfId="0" applyFont="1" applyBorder="1" applyAlignment="1" applyProtection="1">
      <alignment vertical="center"/>
    </xf>
    <xf numFmtId="0" fontId="15" fillId="0" borderId="0" xfId="0" applyFont="1" applyBorder="1" applyAlignment="1">
      <alignment vertical="center"/>
    </xf>
    <xf numFmtId="0" fontId="17" fillId="0" borderId="0" xfId="0" applyFont="1" applyAlignment="1">
      <alignment vertical="center" wrapText="1"/>
    </xf>
    <xf numFmtId="0" fontId="5" fillId="0" borderId="0" xfId="0" applyFont="1" applyAlignment="1">
      <alignment vertical="center" wrapText="1"/>
    </xf>
    <xf numFmtId="0" fontId="58"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Border="1" applyAlignment="1">
      <alignment vertical="top" wrapText="1"/>
    </xf>
    <xf numFmtId="0" fontId="8" fillId="0" borderId="0" xfId="0" applyFont="1" applyAlignment="1">
      <alignment vertical="top" wrapText="1"/>
    </xf>
    <xf numFmtId="0" fontId="5" fillId="0" borderId="0" xfId="0" applyNumberFormat="1" applyFont="1" applyAlignment="1">
      <alignment vertical="center" wrapText="1"/>
    </xf>
    <xf numFmtId="0" fontId="0" fillId="0" borderId="0" xfId="0" applyAlignment="1">
      <alignment horizontal="center" vertical="top"/>
    </xf>
    <xf numFmtId="0" fontId="18" fillId="0" borderId="23" xfId="0" applyFont="1" applyFill="1" applyBorder="1" applyAlignment="1" applyProtection="1">
      <alignment horizontal="left" vertical="center"/>
    </xf>
    <xf numFmtId="0" fontId="5" fillId="0" borderId="0" xfId="0" applyFont="1" applyAlignment="1">
      <alignment wrapText="1"/>
    </xf>
    <xf numFmtId="0" fontId="19" fillId="4" borderId="17" xfId="0" applyFont="1" applyFill="1" applyBorder="1" applyAlignment="1" applyProtection="1">
      <alignment horizontal="center" vertical="center"/>
      <protection locked="0"/>
    </xf>
    <xf numFmtId="0" fontId="18" fillId="0" borderId="23" xfId="0" applyFont="1" applyBorder="1" applyAlignment="1" applyProtection="1">
      <alignment vertical="center"/>
    </xf>
    <xf numFmtId="49" fontId="19" fillId="2" borderId="5"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center" vertical="center"/>
      <protection locked="0"/>
    </xf>
    <xf numFmtId="0" fontId="5" fillId="0" borderId="24" xfId="0" applyFont="1" applyFill="1" applyBorder="1" applyAlignment="1" applyProtection="1">
      <alignment vertical="center"/>
    </xf>
    <xf numFmtId="1" fontId="27" fillId="0" borderId="5"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5" fillId="0" borderId="2" xfId="0" applyFont="1" applyBorder="1" applyAlignment="1">
      <alignment vertical="center"/>
    </xf>
    <xf numFmtId="0" fontId="15" fillId="0" borderId="19" xfId="0" applyFont="1" applyBorder="1" applyAlignment="1">
      <alignment vertical="center"/>
    </xf>
    <xf numFmtId="0" fontId="15" fillId="0" borderId="3" xfId="0" applyFont="1" applyBorder="1" applyAlignment="1">
      <alignment vertical="center"/>
    </xf>
    <xf numFmtId="0" fontId="39" fillId="0" borderId="0" xfId="0" applyFont="1" applyBorder="1" applyAlignment="1" applyProtection="1">
      <alignment horizontal="left" vertical="center"/>
    </xf>
    <xf numFmtId="0" fontId="19" fillId="2" borderId="17" xfId="0" applyNumberFormat="1" applyFont="1" applyFill="1" applyBorder="1" applyAlignment="1" applyProtection="1">
      <alignment horizontal="left" vertical="center"/>
      <protection locked="0"/>
    </xf>
    <xf numFmtId="0" fontId="19" fillId="0" borderId="0" xfId="0" applyFont="1" applyBorder="1" applyAlignment="1" applyProtection="1">
      <alignment horizontal="left" vertical="center"/>
    </xf>
    <xf numFmtId="0" fontId="15" fillId="0" borderId="0" xfId="0" applyFont="1" applyAlignment="1">
      <alignment vertical="center"/>
    </xf>
    <xf numFmtId="0" fontId="15" fillId="0" borderId="4" xfId="0" applyFont="1" applyBorder="1" applyAlignment="1">
      <alignment vertical="center"/>
    </xf>
    <xf numFmtId="0" fontId="17" fillId="0" borderId="13" xfId="0" applyFont="1" applyBorder="1" applyAlignment="1" applyProtection="1">
      <alignment horizontal="center" vertical="center"/>
    </xf>
    <xf numFmtId="0" fontId="43" fillId="0" borderId="0" xfId="0" applyFont="1" applyBorder="1" applyAlignment="1" applyProtection="1">
      <alignment vertical="center"/>
    </xf>
    <xf numFmtId="174" fontId="19" fillId="2" borderId="5" xfId="0" applyNumberFormat="1" applyFont="1" applyFill="1" applyBorder="1" applyAlignment="1" applyProtection="1">
      <alignment horizontal="center" vertical="center"/>
      <protection locked="0"/>
    </xf>
    <xf numFmtId="0" fontId="32" fillId="0" borderId="13" xfId="0" applyFont="1" applyFill="1" applyBorder="1" applyAlignment="1" applyProtection="1">
      <alignment horizontal="left" vertical="center"/>
    </xf>
    <xf numFmtId="2" fontId="5" fillId="0" borderId="0" xfId="0" applyNumberFormat="1" applyFont="1" applyFill="1" applyBorder="1" applyAlignment="1" applyProtection="1">
      <alignment horizontal="center" vertical="center"/>
    </xf>
    <xf numFmtId="2" fontId="6" fillId="0" borderId="10" xfId="0" applyNumberFormat="1" applyFont="1" applyFill="1" applyBorder="1" applyAlignment="1" applyProtection="1">
      <alignment vertical="center"/>
    </xf>
    <xf numFmtId="0" fontId="5" fillId="0" borderId="10" xfId="0" applyFont="1" applyFill="1" applyBorder="1" applyAlignment="1" applyProtection="1">
      <alignment horizontal="center" vertical="center"/>
    </xf>
    <xf numFmtId="170" fontId="7" fillId="0" borderId="0" xfId="0" applyNumberFormat="1" applyFont="1" applyFill="1" applyBorder="1" applyAlignment="1" applyProtection="1">
      <alignment horizontal="right" vertical="center"/>
    </xf>
    <xf numFmtId="172" fontId="8" fillId="0" borderId="25" xfId="0" applyNumberFormat="1" applyFont="1" applyBorder="1" applyAlignment="1" applyProtection="1">
      <alignment vertical="center"/>
    </xf>
    <xf numFmtId="0" fontId="5" fillId="0" borderId="3" xfId="0" applyFont="1" applyFill="1" applyBorder="1" applyAlignment="1" applyProtection="1">
      <alignment vertical="center"/>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49" fontId="38" fillId="0" borderId="13" xfId="0" applyNumberFormat="1" applyFont="1" applyBorder="1" applyAlignment="1">
      <alignment horizontal="left" vertical="center"/>
    </xf>
    <xf numFmtId="0" fontId="17" fillId="0" borderId="13" xfId="0" applyFont="1" applyBorder="1" applyAlignment="1">
      <alignment horizontal="center" vertical="center"/>
    </xf>
    <xf numFmtId="0" fontId="15" fillId="0" borderId="13" xfId="0" applyFont="1" applyBorder="1" applyAlignment="1">
      <alignment vertical="center"/>
    </xf>
    <xf numFmtId="0" fontId="15" fillId="0" borderId="0" xfId="0" applyFont="1" applyBorder="1" applyAlignment="1">
      <alignment horizontal="left" vertical="center" wrapText="1"/>
    </xf>
    <xf numFmtId="0" fontId="15" fillId="0" borderId="0" xfId="0" applyFont="1" applyBorder="1" applyAlignment="1">
      <alignment vertical="center" wrapText="1"/>
    </xf>
    <xf numFmtId="2" fontId="5" fillId="0" borderId="0" xfId="0" applyNumberFormat="1" applyFont="1" applyBorder="1" applyAlignment="1">
      <alignment horizontal="left" vertical="center"/>
    </xf>
    <xf numFmtId="0" fontId="17" fillId="0" borderId="0" xfId="0" applyFont="1" applyBorder="1" applyAlignment="1">
      <alignment vertical="center" wrapText="1"/>
    </xf>
    <xf numFmtId="0" fontId="15" fillId="0" borderId="3"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xf>
    <xf numFmtId="0" fontId="43" fillId="0" borderId="11" xfId="0" applyFont="1" applyBorder="1" applyAlignment="1">
      <alignment vertical="center"/>
    </xf>
    <xf numFmtId="0" fontId="15" fillId="0" borderId="26" xfId="0" applyFont="1" applyBorder="1" applyAlignment="1">
      <alignment vertical="center"/>
    </xf>
    <xf numFmtId="0" fontId="15" fillId="0" borderId="12" xfId="0" applyFont="1" applyBorder="1" applyAlignment="1">
      <alignment vertical="center"/>
    </xf>
    <xf numFmtId="0" fontId="18" fillId="5" borderId="2" xfId="0" applyFont="1" applyFill="1" applyBorder="1" applyAlignment="1" applyProtection="1">
      <alignment vertical="center"/>
    </xf>
    <xf numFmtId="0" fontId="18" fillId="5" borderId="19" xfId="0" applyFont="1" applyFill="1" applyBorder="1" applyAlignment="1" applyProtection="1">
      <alignment vertical="center"/>
    </xf>
    <xf numFmtId="0" fontId="18" fillId="5" borderId="13" xfId="0" applyFont="1" applyFill="1" applyBorder="1" applyAlignment="1" applyProtection="1">
      <alignment vertical="center"/>
    </xf>
    <xf numFmtId="0" fontId="18" fillId="5" borderId="15" xfId="0" applyFont="1" applyFill="1" applyBorder="1" applyAlignment="1" applyProtection="1">
      <alignment vertical="center"/>
    </xf>
    <xf numFmtId="0" fontId="27" fillId="0" borderId="0" xfId="0" applyFont="1" applyBorder="1" applyAlignment="1" applyProtection="1">
      <alignment vertical="center"/>
    </xf>
    <xf numFmtId="0" fontId="54" fillId="0" borderId="0" xfId="0" applyFont="1" applyFill="1" applyBorder="1" applyAlignment="1" applyProtection="1">
      <alignment vertical="center"/>
    </xf>
    <xf numFmtId="0" fontId="54" fillId="0" borderId="0" xfId="0" applyFont="1" applyBorder="1" applyAlignment="1" applyProtection="1">
      <alignment vertical="center"/>
    </xf>
    <xf numFmtId="0" fontId="49" fillId="0" borderId="27" xfId="0" applyFont="1" applyBorder="1" applyAlignment="1" applyProtection="1">
      <alignment vertical="center"/>
    </xf>
    <xf numFmtId="9" fontId="57" fillId="0" borderId="3" xfId="0" applyNumberFormat="1" applyFont="1" applyFill="1" applyBorder="1" applyAlignment="1" applyProtection="1">
      <alignment vertical="center"/>
    </xf>
    <xf numFmtId="0" fontId="54" fillId="0" borderId="0" xfId="0" applyFont="1" applyBorder="1" applyAlignment="1">
      <alignment horizontal="left" vertical="center"/>
    </xf>
    <xf numFmtId="0" fontId="19" fillId="0" borderId="12" xfId="0" applyFont="1" applyBorder="1" applyAlignment="1" applyProtection="1">
      <alignment vertical="center"/>
    </xf>
    <xf numFmtId="0" fontId="54" fillId="0" borderId="7" xfId="0" applyFont="1" applyBorder="1" applyAlignment="1">
      <alignment horizontal="left" vertical="center"/>
    </xf>
    <xf numFmtId="0" fontId="29" fillId="2" borderId="5" xfId="0" applyFont="1" applyFill="1" applyBorder="1" applyAlignment="1" applyProtection="1">
      <alignment horizontal="center" vertical="center"/>
      <protection locked="0"/>
    </xf>
    <xf numFmtId="0" fontId="15" fillId="0" borderId="0" xfId="0" applyFont="1"/>
    <xf numFmtId="49" fontId="15" fillId="0" borderId="0" xfId="0" applyNumberFormat="1" applyFont="1"/>
    <xf numFmtId="0" fontId="45" fillId="0" borderId="0" xfId="0" applyFont="1" applyFill="1" applyBorder="1" applyAlignment="1" applyProtection="1">
      <alignment horizontal="left" vertical="center"/>
    </xf>
    <xf numFmtId="0" fontId="47" fillId="0" borderId="0" xfId="0" applyFont="1" applyBorder="1" applyAlignment="1">
      <alignment horizontal="left" vertical="center"/>
    </xf>
    <xf numFmtId="0" fontId="21" fillId="0" borderId="0" xfId="0" applyFont="1" applyFill="1" applyBorder="1" applyAlignment="1" applyProtection="1">
      <alignment horizontal="center" vertical="center"/>
    </xf>
    <xf numFmtId="0" fontId="21" fillId="0" borderId="0" xfId="0" applyFont="1" applyBorder="1" applyAlignment="1" applyProtection="1">
      <alignment vertical="center"/>
    </xf>
    <xf numFmtId="9" fontId="21" fillId="0" borderId="0" xfId="15" applyFont="1" applyFill="1" applyBorder="1" applyAlignment="1" applyProtection="1">
      <alignment vertical="center"/>
    </xf>
    <xf numFmtId="0" fontId="21" fillId="0" borderId="0" xfId="0" applyFont="1" applyFill="1" applyBorder="1" applyAlignment="1" applyProtection="1">
      <alignment vertical="center"/>
    </xf>
    <xf numFmtId="170" fontId="21" fillId="0" borderId="0" xfId="0" applyNumberFormat="1" applyFont="1" applyBorder="1" applyAlignment="1" applyProtection="1">
      <alignment vertical="center"/>
    </xf>
    <xf numFmtId="170" fontId="21" fillId="0" borderId="0" xfId="0" applyNumberFormat="1" applyFont="1" applyFill="1" applyBorder="1" applyAlignment="1" applyProtection="1">
      <alignment horizontal="center" vertical="center"/>
    </xf>
    <xf numFmtId="170" fontId="21" fillId="0" borderId="0" xfId="0" applyNumberFormat="1" applyFont="1" applyFill="1" applyBorder="1" applyAlignment="1" applyProtection="1">
      <alignment vertical="center"/>
    </xf>
    <xf numFmtId="165" fontId="7" fillId="0" borderId="0" xfId="0" applyNumberFormat="1" applyFont="1" applyFill="1" applyBorder="1" applyAlignment="1" applyProtection="1">
      <alignment vertical="center"/>
    </xf>
    <xf numFmtId="0" fontId="15" fillId="0" borderId="0" xfId="0" applyFont="1" applyBorder="1" applyAlignment="1" applyProtection="1">
      <alignment horizontal="right" vertical="center"/>
    </xf>
    <xf numFmtId="170" fontId="15" fillId="0" borderId="4" xfId="0" applyNumberFormat="1" applyFont="1" applyBorder="1" applyAlignment="1">
      <alignment vertical="center"/>
    </xf>
    <xf numFmtId="0" fontId="18" fillId="0" borderId="28" xfId="0" applyFont="1" applyFill="1" applyBorder="1" applyAlignment="1" applyProtection="1">
      <alignment horizontal="left" vertical="center"/>
    </xf>
    <xf numFmtId="0" fontId="5" fillId="0" borderId="29" xfId="0" applyFont="1" applyFill="1" applyBorder="1" applyAlignment="1" applyProtection="1">
      <alignment vertical="center"/>
    </xf>
    <xf numFmtId="0" fontId="27" fillId="2" borderId="5" xfId="0" applyFont="1" applyFill="1" applyBorder="1" applyAlignment="1" applyProtection="1">
      <alignment horizontal="center" vertical="center"/>
      <protection locked="0"/>
    </xf>
    <xf numFmtId="0" fontId="53" fillId="0" borderId="0" xfId="13" applyNumberFormat="1" applyFont="1" applyFill="1" applyBorder="1" applyAlignment="1" applyProtection="1">
      <alignment vertical="center"/>
      <protection hidden="1"/>
    </xf>
    <xf numFmtId="0" fontId="17" fillId="0" borderId="0" xfId="0" applyFont="1" applyBorder="1" applyAlignment="1">
      <alignment horizontal="left" vertical="center"/>
    </xf>
    <xf numFmtId="0" fontId="30" fillId="0" borderId="0" xfId="0" applyFont="1" applyBorder="1" applyAlignment="1" applyProtection="1">
      <alignment horizontal="center" vertical="center"/>
    </xf>
    <xf numFmtId="0" fontId="15" fillId="0" borderId="0" xfId="0" applyFont="1" applyBorder="1" applyAlignment="1">
      <alignment horizontal="center" vertical="center"/>
    </xf>
    <xf numFmtId="49" fontId="39" fillId="0" borderId="0" xfId="0" applyNumberFormat="1" applyFont="1" applyBorder="1" applyAlignment="1">
      <alignment vertical="center"/>
    </xf>
    <xf numFmtId="0" fontId="39" fillId="0" borderId="4" xfId="0" applyFont="1" applyBorder="1" applyAlignment="1">
      <alignment vertical="center"/>
    </xf>
    <xf numFmtId="0" fontId="64" fillId="0" borderId="0" xfId="0" applyFont="1" applyFill="1" applyBorder="1" applyAlignment="1" applyProtection="1">
      <alignment horizontal="left" vertical="center"/>
    </xf>
    <xf numFmtId="0" fontId="0" fillId="0" borderId="18" xfId="0" applyBorder="1"/>
    <xf numFmtId="0" fontId="30" fillId="0" borderId="0" xfId="0" applyFont="1" applyBorder="1" applyAlignment="1">
      <alignment horizontal="center" vertical="center"/>
    </xf>
    <xf numFmtId="0" fontId="15" fillId="0" borderId="18" xfId="0" applyFont="1" applyBorder="1" applyAlignment="1">
      <alignment vertical="center"/>
    </xf>
    <xf numFmtId="0" fontId="41" fillId="0" borderId="2" xfId="0" applyFont="1" applyBorder="1" applyAlignment="1" applyProtection="1">
      <alignment vertical="center"/>
    </xf>
    <xf numFmtId="0" fontId="25" fillId="0" borderId="3" xfId="0" applyFont="1" applyBorder="1" applyAlignment="1">
      <alignment horizontal="center" vertical="center"/>
    </xf>
    <xf numFmtId="0" fontId="76" fillId="0" borderId="0" xfId="0" applyFont="1" applyBorder="1" applyAlignment="1">
      <alignment vertical="center"/>
    </xf>
    <xf numFmtId="0" fontId="8" fillId="0" borderId="0" xfId="0" applyFont="1" applyBorder="1" applyAlignment="1" applyProtection="1">
      <alignment horizontal="right" vertical="center"/>
    </xf>
    <xf numFmtId="173" fontId="8" fillId="0" borderId="0" xfId="13" applyNumberFormat="1" applyFont="1" applyBorder="1" applyAlignment="1" applyProtection="1">
      <alignment horizontal="right" vertical="center"/>
      <protection hidden="1"/>
    </xf>
    <xf numFmtId="0" fontId="15" fillId="0" borderId="3" xfId="0" applyFont="1" applyBorder="1" applyAlignment="1" applyProtection="1">
      <alignment horizontal="right" vertical="center"/>
    </xf>
    <xf numFmtId="0" fontId="82" fillId="0" borderId="3" xfId="0" applyFont="1" applyBorder="1" applyAlignment="1" applyProtection="1">
      <alignment vertical="center"/>
    </xf>
    <xf numFmtId="0" fontId="0" fillId="0" borderId="19" xfId="0" applyBorder="1"/>
    <xf numFmtId="0" fontId="8" fillId="0" borderId="30" xfId="0" applyFont="1" applyFill="1" applyBorder="1" applyAlignment="1" applyProtection="1">
      <alignment horizontal="center" vertical="center" wrapText="1"/>
    </xf>
    <xf numFmtId="170" fontId="6" fillId="0" borderId="10" xfId="0" applyNumberFormat="1" applyFont="1" applyFill="1" applyBorder="1" applyAlignment="1" applyProtection="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8" fillId="0" borderId="3" xfId="0" applyFont="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18" fillId="0" borderId="3" xfId="0" applyFont="1" applyBorder="1" applyAlignment="1">
      <alignment horizontal="righ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9" fillId="0" borderId="3" xfId="0" applyFont="1" applyBorder="1" applyAlignment="1">
      <alignment horizontal="right" vertical="center"/>
    </xf>
    <xf numFmtId="14" fontId="18" fillId="2" borderId="5" xfId="0" applyNumberFormat="1" applyFont="1" applyFill="1" applyBorder="1" applyAlignment="1" applyProtection="1">
      <alignment vertical="center"/>
      <protection locked="0"/>
    </xf>
    <xf numFmtId="0" fontId="19" fillId="0" borderId="0" xfId="0" applyFont="1" applyBorder="1" applyAlignment="1">
      <alignment horizontal="right" vertical="center"/>
    </xf>
    <xf numFmtId="0" fontId="18" fillId="2" borderId="5" xfId="0" applyFont="1" applyFill="1" applyBorder="1" applyAlignment="1" applyProtection="1">
      <alignment vertical="center"/>
      <protection locked="0"/>
    </xf>
    <xf numFmtId="0" fontId="18" fillId="0" borderId="14" xfId="0" applyFont="1" applyBorder="1" applyAlignment="1">
      <alignment vertical="center"/>
    </xf>
    <xf numFmtId="0" fontId="18" fillId="0" borderId="13" xfId="0" applyFont="1" applyBorder="1" applyAlignment="1">
      <alignment vertical="center"/>
    </xf>
    <xf numFmtId="0" fontId="18" fillId="0" borderId="15" xfId="0" applyFont="1" applyBorder="1" applyAlignment="1">
      <alignment vertical="center"/>
    </xf>
    <xf numFmtId="0" fontId="18" fillId="0" borderId="34" xfId="0" applyFont="1" applyBorder="1" applyAlignment="1">
      <alignment vertical="center"/>
    </xf>
    <xf numFmtId="170" fontId="18" fillId="0" borderId="35" xfId="0" applyNumberFormat="1" applyFont="1" applyBorder="1" applyAlignment="1">
      <alignment vertical="center"/>
    </xf>
    <xf numFmtId="14" fontId="22" fillId="2" borderId="36" xfId="0" applyNumberFormat="1" applyFont="1" applyFill="1" applyBorder="1" applyAlignment="1" applyProtection="1">
      <alignment vertical="center"/>
      <protection locked="0"/>
    </xf>
    <xf numFmtId="0" fontId="22" fillId="2" borderId="37" xfId="0" applyFont="1" applyFill="1" applyBorder="1" applyAlignment="1" applyProtection="1">
      <alignment vertical="center"/>
      <protection locked="0"/>
    </xf>
    <xf numFmtId="0" fontId="22" fillId="2" borderId="38" xfId="0" applyFont="1" applyFill="1" applyBorder="1" applyAlignment="1" applyProtection="1">
      <alignment vertical="center"/>
      <protection locked="0"/>
    </xf>
    <xf numFmtId="170" fontId="22" fillId="2" borderId="38" xfId="0" applyNumberFormat="1" applyFont="1" applyFill="1" applyBorder="1" applyAlignment="1" applyProtection="1">
      <alignment vertical="center"/>
      <protection locked="0"/>
    </xf>
    <xf numFmtId="14" fontId="22" fillId="2" borderId="39" xfId="0" applyNumberFormat="1" applyFont="1" applyFill="1" applyBorder="1" applyAlignment="1" applyProtection="1">
      <alignment vertical="center"/>
      <protection locked="0"/>
    </xf>
    <xf numFmtId="0" fontId="22" fillId="2" borderId="40" xfId="0" applyFont="1" applyFill="1" applyBorder="1" applyAlignment="1" applyProtection="1">
      <alignment vertical="center"/>
      <protection locked="0"/>
    </xf>
    <xf numFmtId="0" fontId="22" fillId="2" borderId="41" xfId="0" applyFont="1" applyFill="1" applyBorder="1" applyAlignment="1" applyProtection="1">
      <alignment vertical="center"/>
      <protection locked="0"/>
    </xf>
    <xf numFmtId="170" fontId="22" fillId="2" borderId="41" xfId="0" applyNumberFormat="1" applyFont="1" applyFill="1" applyBorder="1" applyAlignment="1" applyProtection="1">
      <alignment vertical="center"/>
      <protection locked="0"/>
    </xf>
    <xf numFmtId="0" fontId="22" fillId="2" borderId="39" xfId="0" applyFont="1" applyFill="1" applyBorder="1" applyAlignment="1" applyProtection="1">
      <alignment vertical="center"/>
      <protection locked="0"/>
    </xf>
    <xf numFmtId="0" fontId="22" fillId="2" borderId="42" xfId="0" applyFont="1" applyFill="1" applyBorder="1" applyAlignment="1" applyProtection="1">
      <alignment vertical="center"/>
      <protection locked="0"/>
    </xf>
    <xf numFmtId="0" fontId="22" fillId="2" borderId="43" xfId="0" applyFont="1" applyFill="1" applyBorder="1" applyAlignment="1" applyProtection="1">
      <alignment vertical="center"/>
      <protection locked="0"/>
    </xf>
    <xf numFmtId="0" fontId="22" fillId="2" borderId="17" xfId="0" applyFont="1" applyFill="1" applyBorder="1" applyAlignment="1" applyProtection="1">
      <alignment vertical="center"/>
      <protection locked="0"/>
    </xf>
    <xf numFmtId="170" fontId="22" fillId="2" borderId="17" xfId="0" applyNumberFormat="1" applyFont="1" applyFill="1" applyBorder="1" applyAlignment="1" applyProtection="1">
      <alignment vertical="center"/>
      <protection locked="0"/>
    </xf>
    <xf numFmtId="0" fontId="19" fillId="0" borderId="44" xfId="0" applyFont="1" applyBorder="1" applyAlignment="1">
      <alignment horizontal="right" vertical="center"/>
    </xf>
    <xf numFmtId="0" fontId="19" fillId="0" borderId="45" xfId="0" applyFont="1" applyBorder="1" applyAlignment="1">
      <alignment horizontal="right" vertical="center"/>
    </xf>
    <xf numFmtId="0" fontId="19" fillId="0" borderId="42" xfId="0" applyFont="1" applyBorder="1" applyAlignment="1">
      <alignment vertical="center"/>
    </xf>
    <xf numFmtId="0" fontId="19" fillId="0" borderId="46" xfId="0" applyFont="1" applyBorder="1" applyAlignment="1">
      <alignment vertical="center"/>
    </xf>
    <xf numFmtId="0" fontId="19" fillId="0" borderId="17" xfId="0" applyFont="1" applyBorder="1" applyAlignment="1">
      <alignment vertical="center"/>
    </xf>
    <xf numFmtId="0" fontId="19" fillId="0" borderId="17" xfId="0" applyFont="1" applyBorder="1" applyAlignment="1">
      <alignment vertical="center" wrapText="1"/>
    </xf>
    <xf numFmtId="0" fontId="19" fillId="0" borderId="47" xfId="0" applyFont="1" applyBorder="1" applyAlignment="1">
      <alignment horizontal="right" vertical="center"/>
    </xf>
    <xf numFmtId="0" fontId="19" fillId="0" borderId="21" xfId="0" applyFont="1" applyBorder="1" applyAlignment="1">
      <alignment horizontal="right" vertical="center"/>
    </xf>
    <xf numFmtId="0" fontId="15" fillId="0" borderId="14" xfId="0" applyFont="1" applyBorder="1" applyAlignment="1">
      <alignment vertical="center"/>
    </xf>
    <xf numFmtId="0" fontId="15" fillId="0" borderId="15" xfId="0" applyFont="1" applyBorder="1" applyAlignment="1">
      <alignment vertical="center"/>
    </xf>
    <xf numFmtId="0" fontId="19" fillId="0" borderId="13" xfId="0" applyFont="1" applyBorder="1" applyAlignment="1">
      <alignment horizontal="right" vertical="center"/>
    </xf>
    <xf numFmtId="0" fontId="85" fillId="0" borderId="18" xfId="0" applyFont="1" applyBorder="1" applyAlignment="1">
      <alignment horizontal="left" vertical="center"/>
    </xf>
    <xf numFmtId="0" fontId="20" fillId="0" borderId="2" xfId="0" applyFont="1" applyBorder="1" applyAlignment="1">
      <alignment horizontal="center" vertical="center"/>
    </xf>
    <xf numFmtId="0" fontId="86" fillId="0" borderId="2" xfId="0" applyFont="1" applyBorder="1" applyAlignment="1" applyProtection="1">
      <alignment horizontal="left" vertical="center"/>
    </xf>
    <xf numFmtId="0" fontId="20" fillId="0" borderId="19" xfId="0" applyFont="1" applyBorder="1" applyAlignment="1">
      <alignment horizontal="center" vertical="center"/>
    </xf>
    <xf numFmtId="1" fontId="58" fillId="0" borderId="0" xfId="0" applyNumberFormat="1" applyFont="1" applyBorder="1" applyAlignment="1">
      <alignment horizontal="right" vertical="center"/>
    </xf>
    <xf numFmtId="1" fontId="15" fillId="0" borderId="0" xfId="0" applyNumberFormat="1" applyFont="1" applyBorder="1" applyAlignment="1">
      <alignment horizontal="left" vertical="center"/>
    </xf>
    <xf numFmtId="0" fontId="20" fillId="0" borderId="3" xfId="0" applyFont="1" applyBorder="1" applyAlignment="1">
      <alignment vertical="center"/>
    </xf>
    <xf numFmtId="0" fontId="20" fillId="0" borderId="0" xfId="0" applyFont="1" applyBorder="1" applyAlignment="1">
      <alignment vertical="center"/>
    </xf>
    <xf numFmtId="0" fontId="15" fillId="0" borderId="0" xfId="0" applyFont="1" applyFill="1" applyBorder="1" applyAlignment="1">
      <alignment vertical="center"/>
    </xf>
    <xf numFmtId="49" fontId="15" fillId="0" borderId="4" xfId="0" applyNumberFormat="1" applyFont="1" applyBorder="1" applyAlignment="1" applyProtection="1">
      <alignment vertical="center"/>
      <protection locked="0"/>
    </xf>
    <xf numFmtId="0" fontId="8" fillId="0" borderId="48"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49" fontId="8" fillId="0" borderId="42" xfId="0" applyNumberFormat="1" applyFont="1" applyFill="1" applyBorder="1" applyAlignment="1" applyProtection="1">
      <alignment horizontal="center" vertical="center"/>
    </xf>
    <xf numFmtId="49" fontId="8" fillId="0" borderId="50" xfId="0" applyNumberFormat="1" applyFont="1" applyFill="1" applyBorder="1" applyAlignment="1" applyProtection="1">
      <alignment horizontal="center" vertical="center" wrapText="1"/>
    </xf>
    <xf numFmtId="49" fontId="8" fillId="0" borderId="51" xfId="0" applyNumberFormat="1" applyFont="1" applyBorder="1" applyAlignment="1" applyProtection="1">
      <alignment horizontal="center" vertical="center"/>
    </xf>
    <xf numFmtId="49" fontId="8" fillId="0" borderId="42" xfId="0" applyNumberFormat="1" applyFont="1" applyBorder="1" applyAlignment="1" applyProtection="1">
      <alignment horizontal="center" vertical="center"/>
    </xf>
    <xf numFmtId="0" fontId="15" fillId="0" borderId="52" xfId="0" applyFont="1" applyBorder="1" applyAlignment="1" applyProtection="1">
      <alignment vertical="center"/>
    </xf>
    <xf numFmtId="49" fontId="8" fillId="0" borderId="48" xfId="0" applyNumberFormat="1" applyFont="1" applyBorder="1" applyAlignment="1" applyProtection="1">
      <alignment vertical="center"/>
    </xf>
    <xf numFmtId="0" fontId="87" fillId="0" borderId="5" xfId="0" applyNumberFormat="1" applyFont="1" applyFill="1" applyBorder="1" applyAlignment="1" applyProtection="1">
      <alignment horizontal="center" vertical="center"/>
    </xf>
    <xf numFmtId="170" fontId="0" fillId="0" borderId="0" xfId="0" applyNumberFormat="1"/>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5" fillId="0" borderId="45" xfId="0" applyFont="1" applyBorder="1" applyAlignment="1">
      <alignment vertical="center"/>
    </xf>
    <xf numFmtId="0" fontId="15" fillId="0" borderId="53" xfId="0" applyFont="1" applyBorder="1" applyAlignment="1">
      <alignment vertical="center"/>
    </xf>
    <xf numFmtId="0" fontId="15" fillId="0" borderId="51" xfId="0" applyFont="1" applyBorder="1" applyAlignment="1">
      <alignment vertical="center" wrapText="1"/>
    </xf>
    <xf numFmtId="0" fontId="15" fillId="0" borderId="5" xfId="0" applyFont="1" applyBorder="1" applyAlignment="1">
      <alignment vertical="center" wrapText="1"/>
    </xf>
    <xf numFmtId="0" fontId="15" fillId="0" borderId="54" xfId="0" applyFont="1" applyBorder="1" applyAlignment="1">
      <alignment vertical="center" wrapText="1"/>
    </xf>
    <xf numFmtId="170" fontId="5" fillId="0" borderId="55" xfId="1" applyNumberFormat="1" applyFont="1" applyBorder="1" applyAlignment="1">
      <alignment vertical="center"/>
    </xf>
    <xf numFmtId="170" fontId="5" fillId="0" borderId="56" xfId="1" applyNumberFormat="1" applyFont="1" applyBorder="1" applyAlignment="1">
      <alignment vertical="center"/>
    </xf>
    <xf numFmtId="0" fontId="15" fillId="0" borderId="34" xfId="0" applyFont="1" applyBorder="1" applyAlignment="1">
      <alignment vertical="center"/>
    </xf>
    <xf numFmtId="170" fontId="15" fillId="0" borderId="35" xfId="0" applyNumberFormat="1" applyFont="1" applyBorder="1" applyAlignment="1">
      <alignment vertical="center"/>
    </xf>
    <xf numFmtId="0" fontId="8" fillId="0" borderId="3" xfId="0" applyFont="1" applyBorder="1" applyAlignment="1">
      <alignment horizontal="right" vertical="center"/>
    </xf>
    <xf numFmtId="0" fontId="15" fillId="0" borderId="0" xfId="0" applyFont="1" applyBorder="1" applyAlignment="1">
      <alignment horizontal="right" vertical="center"/>
    </xf>
    <xf numFmtId="0" fontId="15" fillId="0" borderId="57" xfId="0" applyFont="1" applyBorder="1" applyAlignment="1">
      <alignment horizontal="right" vertical="center"/>
    </xf>
    <xf numFmtId="0" fontId="15" fillId="0" borderId="57" xfId="0" applyFont="1" applyBorder="1" applyAlignment="1">
      <alignment vertical="center"/>
    </xf>
    <xf numFmtId="170" fontId="15" fillId="0" borderId="54" xfId="0" applyNumberFormat="1" applyFont="1" applyBorder="1" applyAlignment="1">
      <alignment vertical="center" wrapText="1"/>
    </xf>
    <xf numFmtId="0" fontId="8" fillId="0" borderId="0" xfId="0" applyFont="1" applyBorder="1" applyAlignment="1">
      <alignment horizontal="right" vertical="center"/>
    </xf>
    <xf numFmtId="170" fontId="8" fillId="0" borderId="4" xfId="0" applyNumberFormat="1" applyFont="1" applyBorder="1" applyAlignment="1">
      <alignment horizontal="right" vertical="center"/>
    </xf>
    <xf numFmtId="0" fontId="19" fillId="0" borderId="44" xfId="0" applyFont="1" applyBorder="1" applyAlignment="1">
      <alignment vertical="center"/>
    </xf>
    <xf numFmtId="170" fontId="15" fillId="0" borderId="53" xfId="0" applyNumberFormat="1" applyFont="1" applyBorder="1" applyAlignment="1">
      <alignment vertical="center"/>
    </xf>
    <xf numFmtId="0" fontId="15" fillId="0" borderId="46" xfId="0" applyFont="1" applyBorder="1" applyAlignment="1">
      <alignment vertical="center"/>
    </xf>
    <xf numFmtId="0" fontId="15" fillId="0" borderId="46" xfId="0" applyFont="1" applyBorder="1" applyAlignment="1">
      <alignment vertical="center" wrapText="1"/>
    </xf>
    <xf numFmtId="0" fontId="15" fillId="0" borderId="51" xfId="0" applyFont="1" applyBorder="1" applyAlignment="1">
      <alignment vertical="center"/>
    </xf>
    <xf numFmtId="0" fontId="15" fillId="0" borderId="5" xfId="0" applyFont="1" applyBorder="1" applyAlignment="1">
      <alignment vertical="center"/>
    </xf>
    <xf numFmtId="170" fontId="5" fillId="0" borderId="4" xfId="1" applyNumberFormat="1" applyFont="1" applyBorder="1" applyAlignment="1">
      <alignment vertical="center"/>
    </xf>
    <xf numFmtId="0" fontId="8" fillId="0" borderId="13" xfId="0" applyFont="1" applyBorder="1" applyAlignment="1">
      <alignment horizontal="right" vertical="center"/>
    </xf>
    <xf numFmtId="0" fontId="8" fillId="0" borderId="18" xfId="0" applyFont="1" applyBorder="1" applyAlignment="1">
      <alignment horizontal="right" vertical="center"/>
    </xf>
    <xf numFmtId="0" fontId="8" fillId="0" borderId="2" xfId="0" applyFont="1" applyBorder="1" applyAlignment="1">
      <alignment horizontal="right" vertical="center"/>
    </xf>
    <xf numFmtId="0" fontId="19" fillId="0" borderId="2" xfId="0" applyFont="1" applyBorder="1" applyAlignment="1">
      <alignment horizontal="right" vertical="center"/>
    </xf>
    <xf numFmtId="0" fontId="19" fillId="0" borderId="58" xfId="0" applyFont="1" applyBorder="1" applyAlignment="1">
      <alignment horizontal="right" vertical="center"/>
    </xf>
    <xf numFmtId="0" fontId="8" fillId="0" borderId="14" xfId="0" applyFont="1" applyBorder="1" applyAlignment="1">
      <alignment horizontal="right" vertical="center"/>
    </xf>
    <xf numFmtId="0" fontId="8" fillId="0" borderId="16" xfId="0" applyFont="1" applyBorder="1" applyAlignment="1">
      <alignment horizontal="right" vertical="center"/>
    </xf>
    <xf numFmtId="170" fontId="5" fillId="0" borderId="59" xfId="1" applyNumberFormat="1" applyFont="1" applyBorder="1" applyAlignment="1">
      <alignment vertical="center"/>
    </xf>
    <xf numFmtId="0" fontId="15" fillId="0" borderId="4" xfId="0" applyFont="1" applyBorder="1" applyAlignment="1">
      <alignment horizontal="center" vertical="center"/>
    </xf>
    <xf numFmtId="0" fontId="15" fillId="0" borderId="3" xfId="0" applyFont="1" applyBorder="1" applyAlignment="1">
      <alignment horizontal="right" vertical="center"/>
    </xf>
    <xf numFmtId="0" fontId="15" fillId="0" borderId="35" xfId="0" applyFont="1" applyBorder="1" applyAlignment="1">
      <alignment vertical="center"/>
    </xf>
    <xf numFmtId="170" fontId="5" fillId="0" borderId="60" xfId="1" applyNumberFormat="1" applyFont="1" applyBorder="1" applyAlignment="1">
      <alignment vertical="center"/>
    </xf>
    <xf numFmtId="0" fontId="21" fillId="2" borderId="57" xfId="0" applyFont="1" applyFill="1" applyBorder="1" applyAlignment="1" applyProtection="1">
      <alignment vertical="center"/>
      <protection locked="0"/>
    </xf>
    <xf numFmtId="0" fontId="21" fillId="2" borderId="61" xfId="0" applyFont="1" applyFill="1" applyBorder="1" applyAlignment="1" applyProtection="1">
      <alignment vertical="center"/>
      <protection locked="0"/>
    </xf>
    <xf numFmtId="0" fontId="21" fillId="2" borderId="41" xfId="0" applyFont="1" applyFill="1" applyBorder="1" applyAlignment="1" applyProtection="1">
      <alignment vertical="center"/>
      <protection locked="0"/>
    </xf>
    <xf numFmtId="170" fontId="5" fillId="0" borderId="62" xfId="1" applyNumberFormat="1" applyFont="1" applyBorder="1" applyAlignment="1">
      <alignment vertical="center"/>
    </xf>
    <xf numFmtId="0" fontId="21" fillId="2" borderId="38" xfId="0" applyFont="1" applyFill="1" applyBorder="1" applyAlignment="1" applyProtection="1">
      <alignment vertical="center"/>
      <protection locked="0"/>
    </xf>
    <xf numFmtId="0" fontId="19" fillId="0" borderId="63" xfId="0" applyFont="1" applyBorder="1" applyAlignment="1">
      <alignment horizontal="left" vertical="center"/>
    </xf>
    <xf numFmtId="0" fontId="15" fillId="0" borderId="34" xfId="0" applyFont="1" applyBorder="1" applyAlignment="1">
      <alignment horizontal="left" vertical="center"/>
    </xf>
    <xf numFmtId="170" fontId="15" fillId="0" borderId="35" xfId="0" applyNumberFormat="1" applyFont="1" applyBorder="1" applyAlignment="1">
      <alignment horizontal="left" vertical="center"/>
    </xf>
    <xf numFmtId="14" fontId="21" fillId="2" borderId="36" xfId="0" applyNumberFormat="1" applyFont="1" applyFill="1" applyBorder="1" applyAlignment="1" applyProtection="1">
      <alignment vertical="center"/>
      <protection locked="0"/>
    </xf>
    <xf numFmtId="0" fontId="21" fillId="2" borderId="39" xfId="0" applyFont="1" applyFill="1" applyBorder="1" applyAlignment="1" applyProtection="1">
      <alignment vertical="center"/>
      <protection locked="0"/>
    </xf>
    <xf numFmtId="0" fontId="21" fillId="2" borderId="40" xfId="0" applyFont="1" applyFill="1" applyBorder="1" applyAlignment="1" applyProtection="1">
      <alignment vertical="center"/>
      <protection locked="0"/>
    </xf>
    <xf numFmtId="170" fontId="21" fillId="2" borderId="41" xfId="0" applyNumberFormat="1" applyFont="1" applyFill="1" applyBorder="1" applyAlignment="1" applyProtection="1">
      <alignment vertical="center"/>
      <protection locked="0"/>
    </xf>
    <xf numFmtId="170" fontId="6" fillId="0" borderId="62" xfId="1" applyNumberFormat="1" applyFont="1" applyBorder="1" applyAlignment="1" applyProtection="1">
      <alignment vertical="center"/>
    </xf>
    <xf numFmtId="170" fontId="18" fillId="0" borderId="55" xfId="1" applyNumberFormat="1" applyFont="1" applyBorder="1" applyAlignment="1">
      <alignment vertical="center"/>
    </xf>
    <xf numFmtId="170" fontId="18" fillId="0" borderId="56" xfId="1" applyNumberFormat="1" applyFont="1" applyBorder="1" applyAlignment="1">
      <alignment vertical="center"/>
    </xf>
    <xf numFmtId="170" fontId="18" fillId="0" borderId="62" xfId="1" applyNumberFormat="1" applyFont="1" applyBorder="1" applyAlignment="1">
      <alignment vertical="center"/>
    </xf>
    <xf numFmtId="170" fontId="18" fillId="0" borderId="4" xfId="0" applyNumberFormat="1" applyFont="1" applyBorder="1" applyAlignment="1">
      <alignment vertical="center"/>
    </xf>
    <xf numFmtId="170" fontId="19" fillId="0" borderId="64" xfId="0" applyNumberFormat="1" applyFont="1" applyBorder="1" applyAlignment="1">
      <alignment vertical="center" wrapText="1"/>
    </xf>
    <xf numFmtId="170" fontId="18" fillId="0" borderId="15" xfId="0" applyNumberFormat="1" applyFont="1" applyBorder="1" applyAlignment="1">
      <alignment vertical="center"/>
    </xf>
    <xf numFmtId="0" fontId="86" fillId="0" borderId="3" xfId="0" applyFont="1" applyBorder="1" applyAlignment="1" applyProtection="1">
      <alignment horizontal="left" vertical="center"/>
    </xf>
    <xf numFmtId="1" fontId="15" fillId="0" borderId="13" xfId="0" applyNumberFormat="1" applyFont="1" applyBorder="1" applyAlignment="1">
      <alignment horizontal="left" vertical="center"/>
    </xf>
    <xf numFmtId="0" fontId="15" fillId="0" borderId="65" xfId="0" applyFont="1" applyBorder="1" applyAlignment="1">
      <alignment vertical="center" wrapText="1"/>
    </xf>
    <xf numFmtId="0" fontId="21" fillId="2" borderId="66" xfId="0" applyFont="1" applyFill="1" applyBorder="1" applyAlignment="1" applyProtection="1">
      <alignment vertical="center"/>
      <protection locked="0"/>
    </xf>
    <xf numFmtId="0" fontId="21" fillId="2" borderId="67" xfId="0" applyFont="1" applyFill="1" applyBorder="1" applyAlignment="1" applyProtection="1">
      <alignment vertical="center"/>
      <protection locked="0"/>
    </xf>
    <xf numFmtId="0" fontId="15" fillId="0" borderId="34" xfId="0" applyFont="1" applyBorder="1" applyAlignment="1">
      <alignment vertical="center" wrapText="1"/>
    </xf>
    <xf numFmtId="0" fontId="21" fillId="2" borderId="45" xfId="0" applyFont="1" applyFill="1" applyBorder="1" applyAlignment="1" applyProtection="1">
      <alignment vertical="center"/>
      <protection locked="0"/>
    </xf>
    <xf numFmtId="44" fontId="21" fillId="2" borderId="38" xfId="1" applyFont="1" applyFill="1" applyBorder="1" applyAlignment="1" applyProtection="1">
      <alignment vertical="center"/>
      <protection locked="0"/>
    </xf>
    <xf numFmtId="9" fontId="21" fillId="2" borderId="38" xfId="15" applyFont="1" applyFill="1" applyBorder="1" applyAlignment="1" applyProtection="1">
      <alignment vertical="center"/>
      <protection locked="0"/>
    </xf>
    <xf numFmtId="170" fontId="5" fillId="0" borderId="55" xfId="1" applyNumberFormat="1" applyFont="1" applyFill="1" applyBorder="1" applyAlignment="1">
      <alignment vertical="center"/>
    </xf>
    <xf numFmtId="170" fontId="5" fillId="0" borderId="56" xfId="1" applyNumberFormat="1" applyFont="1" applyFill="1" applyBorder="1" applyAlignment="1">
      <alignment vertical="center"/>
    </xf>
    <xf numFmtId="170" fontId="5" fillId="0" borderId="62" xfId="1" applyNumberFormat="1" applyFont="1" applyFill="1" applyBorder="1" applyAlignment="1">
      <alignment vertical="center"/>
    </xf>
    <xf numFmtId="170" fontId="6" fillId="0" borderId="68" xfId="1" applyNumberFormat="1" applyFont="1" applyBorder="1" applyAlignment="1" applyProtection="1">
      <alignment vertical="center"/>
    </xf>
    <xf numFmtId="44" fontId="21" fillId="2" borderId="41" xfId="1" applyFont="1" applyFill="1" applyBorder="1" applyAlignment="1" applyProtection="1">
      <alignment vertical="center"/>
      <protection locked="0"/>
    </xf>
    <xf numFmtId="170" fontId="6" fillId="0" borderId="56" xfId="1" applyNumberFormat="1" applyFont="1" applyBorder="1" applyAlignment="1" applyProtection="1">
      <alignment vertical="center"/>
    </xf>
    <xf numFmtId="170" fontId="6" fillId="0" borderId="69" xfId="1" applyNumberFormat="1" applyFont="1" applyBorder="1" applyAlignment="1" applyProtection="1">
      <alignment vertical="center"/>
    </xf>
    <xf numFmtId="0" fontId="8" fillId="0" borderId="67" xfId="0" applyFont="1" applyBorder="1" applyAlignment="1">
      <alignment horizontal="right" vertical="center"/>
    </xf>
    <xf numFmtId="0" fontId="6" fillId="0" borderId="65" xfId="0" applyFont="1" applyBorder="1" applyAlignment="1" applyProtection="1">
      <alignment vertical="center" wrapText="1"/>
    </xf>
    <xf numFmtId="0" fontId="6" fillId="2" borderId="67" xfId="0" applyFont="1" applyFill="1" applyBorder="1" applyAlignment="1" applyProtection="1">
      <alignment vertical="center"/>
    </xf>
    <xf numFmtId="170" fontId="6" fillId="0" borderId="55" xfId="1" applyNumberFormat="1" applyFont="1" applyBorder="1" applyAlignment="1" applyProtection="1">
      <alignment vertical="center"/>
    </xf>
    <xf numFmtId="0" fontId="6" fillId="2" borderId="61" xfId="0" applyFont="1" applyFill="1" applyBorder="1" applyAlignment="1" applyProtection="1">
      <alignment vertical="center"/>
    </xf>
    <xf numFmtId="0" fontId="24" fillId="0" borderId="18" xfId="0" applyFont="1" applyBorder="1" applyAlignment="1">
      <alignment horizontal="lef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21" fillId="0" borderId="0" xfId="0" applyFont="1" applyBorder="1" applyAlignment="1" applyProtection="1">
      <alignment vertical="center"/>
      <protection locked="0"/>
    </xf>
    <xf numFmtId="14" fontId="21" fillId="2" borderId="70" xfId="0" applyNumberFormat="1" applyFont="1" applyFill="1" applyBorder="1" applyAlignment="1" applyProtection="1">
      <alignment vertical="center"/>
      <protection locked="0"/>
    </xf>
    <xf numFmtId="0" fontId="21" fillId="2" borderId="71" xfId="0" applyFont="1" applyFill="1" applyBorder="1" applyAlignment="1" applyProtection="1">
      <alignment vertical="center"/>
      <protection locked="0"/>
    </xf>
    <xf numFmtId="170" fontId="21" fillId="2" borderId="72" xfId="1" applyNumberFormat="1" applyFont="1" applyFill="1" applyBorder="1" applyAlignment="1" applyProtection="1">
      <alignment vertical="center"/>
      <protection locked="0"/>
    </xf>
    <xf numFmtId="170" fontId="21" fillId="2" borderId="56" xfId="1" applyNumberFormat="1" applyFont="1" applyFill="1" applyBorder="1" applyAlignment="1" applyProtection="1">
      <alignment vertical="center"/>
      <protection locked="0"/>
    </xf>
    <xf numFmtId="0" fontId="21" fillId="2" borderId="73" xfId="0" applyFont="1" applyFill="1" applyBorder="1" applyAlignment="1" applyProtection="1">
      <alignment vertical="center"/>
      <protection locked="0"/>
    </xf>
    <xf numFmtId="0" fontId="21" fillId="2" borderId="74" xfId="0" applyFont="1" applyFill="1" applyBorder="1" applyAlignment="1" applyProtection="1">
      <alignment vertical="center"/>
      <protection locked="0"/>
    </xf>
    <xf numFmtId="170" fontId="21" fillId="2" borderId="69" xfId="1" applyNumberFormat="1" applyFont="1" applyFill="1" applyBorder="1" applyAlignment="1" applyProtection="1">
      <alignment vertical="center"/>
      <protection locked="0"/>
    </xf>
    <xf numFmtId="0" fontId="15" fillId="0" borderId="0" xfId="0" applyFont="1" applyFill="1" applyBorder="1" applyAlignment="1">
      <alignment horizontal="right" vertical="center"/>
    </xf>
    <xf numFmtId="0" fontId="15" fillId="0" borderId="21" xfId="0" applyFont="1" applyBorder="1" applyAlignment="1">
      <alignment vertical="center"/>
    </xf>
    <xf numFmtId="170" fontId="15" fillId="0" borderId="75" xfId="0" applyNumberFormat="1" applyFont="1" applyBorder="1" applyAlignment="1">
      <alignment vertical="center"/>
    </xf>
    <xf numFmtId="0" fontId="49" fillId="0" borderId="0" xfId="0" applyFont="1" applyBorder="1" applyAlignment="1">
      <alignment vertical="center"/>
    </xf>
    <xf numFmtId="0" fontId="19" fillId="0" borderId="47" xfId="0" applyFont="1" applyBorder="1" applyAlignment="1">
      <alignment horizontal="left" vertical="center"/>
    </xf>
    <xf numFmtId="0" fontId="21" fillId="2" borderId="76" xfId="0" applyFont="1" applyFill="1" applyBorder="1" applyProtection="1">
      <protection locked="0"/>
    </xf>
    <xf numFmtId="0" fontId="21" fillId="2" borderId="38" xfId="0" applyFont="1" applyFill="1" applyBorder="1" applyProtection="1">
      <protection locked="0"/>
    </xf>
    <xf numFmtId="15" fontId="21" fillId="2" borderId="38" xfId="0" applyNumberFormat="1" applyFont="1" applyFill="1" applyBorder="1" applyProtection="1">
      <protection locked="0"/>
    </xf>
    <xf numFmtId="170" fontId="21" fillId="2" borderId="38" xfId="0" applyNumberFormat="1" applyFont="1" applyFill="1" applyBorder="1" applyProtection="1">
      <protection locked="0"/>
    </xf>
    <xf numFmtId="0" fontId="22" fillId="2" borderId="37" xfId="0" applyFont="1" applyFill="1" applyBorder="1" applyProtection="1">
      <protection locked="0"/>
    </xf>
    <xf numFmtId="0" fontId="22" fillId="2" borderId="38" xfId="0" applyFont="1" applyFill="1" applyBorder="1" applyProtection="1">
      <protection locked="0"/>
    </xf>
    <xf numFmtId="170" fontId="22" fillId="2" borderId="38" xfId="0" applyNumberFormat="1" applyFont="1" applyFill="1" applyBorder="1" applyProtection="1">
      <protection locked="0"/>
    </xf>
    <xf numFmtId="0" fontId="21" fillId="2" borderId="66" xfId="0" applyFont="1" applyFill="1" applyBorder="1" applyProtection="1">
      <protection locked="0"/>
    </xf>
    <xf numFmtId="0" fontId="21" fillId="2" borderId="67" xfId="0" applyFont="1" applyFill="1" applyBorder="1" applyProtection="1">
      <protection locked="0"/>
    </xf>
    <xf numFmtId="0" fontId="21" fillId="2" borderId="77" xfId="0" applyFont="1" applyFill="1" applyBorder="1" applyProtection="1">
      <protection locked="0"/>
    </xf>
    <xf numFmtId="0" fontId="21" fillId="2" borderId="78" xfId="0" applyFont="1" applyFill="1" applyBorder="1" applyProtection="1">
      <protection locked="0"/>
    </xf>
    <xf numFmtId="44" fontId="21" fillId="2" borderId="76" xfId="1" applyFont="1" applyFill="1" applyBorder="1" applyProtection="1">
      <protection locked="0"/>
    </xf>
    <xf numFmtId="172" fontId="5" fillId="0" borderId="0" xfId="0" applyNumberFormat="1" applyFont="1" applyBorder="1" applyAlignment="1" applyProtection="1">
      <alignment vertical="center"/>
    </xf>
    <xf numFmtId="0" fontId="47" fillId="0" borderId="5" xfId="0" applyFont="1" applyFill="1" applyBorder="1" applyAlignment="1" applyProtection="1">
      <alignment horizontal="right" vertical="center"/>
    </xf>
    <xf numFmtId="0" fontId="54" fillId="0" borderId="5" xfId="0" applyFont="1" applyFill="1" applyBorder="1" applyAlignment="1" applyProtection="1">
      <alignment horizontal="center" vertical="center"/>
    </xf>
    <xf numFmtId="0" fontId="27" fillId="2" borderId="38" xfId="0" applyFont="1" applyFill="1" applyBorder="1" applyAlignment="1" applyProtection="1">
      <alignment horizontal="center" vertical="center"/>
      <protection locked="0"/>
    </xf>
    <xf numFmtId="0" fontId="27" fillId="2" borderId="79" xfId="0" applyFont="1" applyFill="1" applyBorder="1" applyAlignment="1" applyProtection="1">
      <alignment horizontal="center" vertical="center"/>
      <protection locked="0"/>
    </xf>
    <xf numFmtId="0" fontId="27" fillId="2" borderId="80" xfId="0" applyFont="1" applyFill="1" applyBorder="1" applyAlignment="1" applyProtection="1">
      <alignment horizontal="center" vertical="center"/>
      <protection locked="0"/>
    </xf>
    <xf numFmtId="0" fontId="5" fillId="6" borderId="11" xfId="0" applyFont="1" applyFill="1" applyBorder="1" applyAlignment="1" applyProtection="1">
      <alignment vertical="center"/>
    </xf>
    <xf numFmtId="0" fontId="5" fillId="6" borderId="81" xfId="0" applyFont="1" applyFill="1" applyBorder="1" applyAlignment="1" applyProtection="1">
      <alignment vertical="center"/>
    </xf>
    <xf numFmtId="0" fontId="8" fillId="3" borderId="82" xfId="0" applyFont="1" applyFill="1" applyBorder="1" applyAlignment="1" applyProtection="1">
      <alignment horizontal="center" vertical="center" wrapText="1"/>
    </xf>
    <xf numFmtId="172" fontId="8" fillId="7" borderId="7" xfId="0" applyNumberFormat="1" applyFont="1" applyFill="1" applyBorder="1" applyAlignment="1" applyProtection="1">
      <alignment horizontal="right" vertical="center"/>
    </xf>
    <xf numFmtId="170" fontId="8" fillId="7" borderId="7" xfId="0" applyNumberFormat="1" applyFont="1" applyFill="1" applyBorder="1" applyAlignment="1" applyProtection="1">
      <alignment horizontal="right" vertical="center"/>
    </xf>
    <xf numFmtId="172" fontId="5" fillId="7" borderId="7" xfId="0" applyNumberFormat="1" applyFont="1" applyFill="1" applyBorder="1" applyAlignment="1" applyProtection="1">
      <alignment vertical="center"/>
    </xf>
    <xf numFmtId="170" fontId="5" fillId="0" borderId="45" xfId="0" applyNumberFormat="1" applyFont="1" applyFill="1" applyBorder="1" applyAlignment="1" applyProtection="1">
      <alignment vertical="center"/>
    </xf>
    <xf numFmtId="0" fontId="5" fillId="0" borderId="20" xfId="0" applyFont="1" applyBorder="1" applyAlignment="1" applyProtection="1">
      <alignment vertical="center"/>
    </xf>
    <xf numFmtId="0" fontId="15" fillId="0" borderId="20" xfId="0" applyFont="1" applyBorder="1" applyAlignment="1">
      <alignment vertical="center"/>
    </xf>
    <xf numFmtId="0" fontId="5" fillId="0" borderId="20" xfId="0" applyFont="1" applyFill="1" applyBorder="1" applyAlignment="1" applyProtection="1">
      <alignment horizontal="center" vertical="center"/>
    </xf>
    <xf numFmtId="9" fontId="5" fillId="0" borderId="20" xfId="15" applyFont="1" applyFill="1" applyBorder="1" applyAlignment="1" applyProtection="1">
      <alignment vertical="center"/>
    </xf>
    <xf numFmtId="170" fontId="5" fillId="0" borderId="20" xfId="0" applyNumberFormat="1" applyFont="1" applyFill="1" applyBorder="1" applyAlignment="1" applyProtection="1">
      <alignment horizontal="left" vertical="center"/>
    </xf>
    <xf numFmtId="170" fontId="5" fillId="0" borderId="20" xfId="0" applyNumberFormat="1" applyFont="1" applyFill="1" applyBorder="1" applyAlignment="1" applyProtection="1">
      <alignment horizontal="center" vertical="center"/>
    </xf>
    <xf numFmtId="170" fontId="5" fillId="0" borderId="20" xfId="0" applyNumberFormat="1" applyFont="1" applyBorder="1" applyAlignment="1" applyProtection="1">
      <alignment vertical="center"/>
    </xf>
    <xf numFmtId="170" fontId="53" fillId="0" borderId="12" xfId="0" applyNumberFormat="1" applyFont="1" applyFill="1" applyBorder="1" applyAlignment="1" applyProtection="1">
      <alignment vertical="center"/>
    </xf>
    <xf numFmtId="0" fontId="45" fillId="0" borderId="83" xfId="0" applyFont="1" applyFill="1" applyBorder="1" applyAlignment="1" applyProtection="1">
      <alignment vertical="center"/>
    </xf>
    <xf numFmtId="0" fontId="6" fillId="0" borderId="20" xfId="0" applyFont="1" applyFill="1" applyBorder="1" applyAlignment="1" applyProtection="1">
      <alignment vertical="center"/>
    </xf>
    <xf numFmtId="9" fontId="6" fillId="0" borderId="20" xfId="15" applyFont="1" applyFill="1" applyBorder="1" applyAlignment="1" applyProtection="1">
      <alignment vertical="center"/>
    </xf>
    <xf numFmtId="170" fontId="6" fillId="0" borderId="20" xfId="0" applyNumberFormat="1" applyFont="1" applyFill="1" applyBorder="1" applyAlignment="1" applyProtection="1">
      <alignment vertical="center"/>
    </xf>
    <xf numFmtId="0" fontId="45" fillId="0" borderId="26" xfId="0" applyFont="1" applyFill="1" applyBorder="1" applyAlignment="1" applyProtection="1">
      <alignment horizontal="left" vertical="center"/>
    </xf>
    <xf numFmtId="0" fontId="45" fillId="0" borderId="12" xfId="0" applyFont="1" applyFill="1" applyBorder="1" applyAlignment="1" applyProtection="1">
      <alignment horizontal="left" vertical="center"/>
    </xf>
    <xf numFmtId="0" fontId="8" fillId="0" borderId="1" xfId="0" applyFont="1" applyBorder="1" applyAlignment="1" applyProtection="1">
      <alignment horizontal="left" vertical="center"/>
    </xf>
    <xf numFmtId="165" fontId="6" fillId="0" borderId="1" xfId="0" applyNumberFormat="1" applyFont="1" applyFill="1" applyBorder="1" applyAlignment="1" applyProtection="1">
      <alignment vertical="center"/>
    </xf>
    <xf numFmtId="0" fontId="7" fillId="0" borderId="1"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5" fillId="0" borderId="1" xfId="0" applyFont="1" applyBorder="1" applyAlignment="1" applyProtection="1">
      <alignment vertical="center"/>
    </xf>
    <xf numFmtId="0" fontId="6" fillId="0" borderId="21" xfId="0" applyFont="1" applyFill="1" applyBorder="1" applyAlignment="1" applyProtection="1">
      <alignment vertical="center"/>
    </xf>
    <xf numFmtId="0" fontId="24" fillId="0" borderId="26" xfId="0" applyFont="1" applyFill="1" applyBorder="1" applyAlignment="1" applyProtection="1">
      <alignment vertical="center"/>
    </xf>
    <xf numFmtId="0" fontId="8" fillId="8" borderId="82" xfId="0" applyFont="1" applyFill="1" applyBorder="1" applyAlignment="1" applyProtection="1">
      <alignment horizontal="center" vertical="center" wrapText="1"/>
    </xf>
    <xf numFmtId="0" fontId="8" fillId="3" borderId="59" xfId="0" applyFont="1" applyFill="1" applyBorder="1" applyAlignment="1" applyProtection="1">
      <alignment horizontal="center" vertical="center" wrapText="1"/>
    </xf>
    <xf numFmtId="0" fontId="12" fillId="0" borderId="84" xfId="0" applyFont="1" applyBorder="1" applyAlignment="1" applyProtection="1">
      <alignment vertical="center"/>
    </xf>
    <xf numFmtId="0" fontId="12" fillId="0" borderId="85" xfId="0" applyFont="1" applyBorder="1" applyAlignment="1" applyProtection="1">
      <alignment vertical="center"/>
    </xf>
    <xf numFmtId="172" fontId="8" fillId="7" borderId="12" xfId="0" applyNumberFormat="1" applyFont="1" applyFill="1" applyBorder="1" applyAlignment="1" applyProtection="1">
      <alignment horizontal="right" vertical="center"/>
    </xf>
    <xf numFmtId="170" fontId="8" fillId="7" borderId="12" xfId="0" applyNumberFormat="1" applyFont="1" applyFill="1" applyBorder="1" applyAlignment="1" applyProtection="1">
      <alignment horizontal="right" vertical="center"/>
    </xf>
    <xf numFmtId="172" fontId="5" fillId="7" borderId="12" xfId="0" applyNumberFormat="1" applyFont="1" applyFill="1" applyBorder="1" applyAlignment="1" applyProtection="1">
      <alignment vertical="center"/>
    </xf>
    <xf numFmtId="172" fontId="5" fillId="7" borderId="86" xfId="0" applyNumberFormat="1" applyFont="1" applyFill="1" applyBorder="1" applyAlignment="1" applyProtection="1">
      <alignment vertical="center"/>
    </xf>
    <xf numFmtId="0" fontId="5" fillId="0" borderId="14" xfId="0" applyFont="1" applyBorder="1" applyAlignment="1">
      <alignment vertical="center"/>
    </xf>
    <xf numFmtId="0" fontId="5" fillId="0" borderId="13" xfId="0" applyFont="1" applyBorder="1" applyAlignment="1">
      <alignment vertical="center"/>
    </xf>
    <xf numFmtId="172" fontId="5" fillId="0" borderId="45" xfId="0" applyNumberFormat="1" applyFont="1" applyBorder="1" applyAlignment="1" applyProtection="1">
      <alignment vertical="center"/>
    </xf>
    <xf numFmtId="170" fontId="21" fillId="2" borderId="55" xfId="1" applyNumberFormat="1" applyFont="1" applyFill="1" applyBorder="1" applyAlignment="1" applyProtection="1">
      <alignment vertical="center"/>
      <protection locked="0"/>
    </xf>
    <xf numFmtId="0" fontId="0" fillId="0" borderId="13" xfId="0" applyBorder="1"/>
    <xf numFmtId="170" fontId="15" fillId="0" borderId="15" xfId="0" applyNumberFormat="1" applyFont="1" applyBorder="1" applyAlignment="1">
      <alignment vertical="center"/>
    </xf>
    <xf numFmtId="14" fontId="21" fillId="2" borderId="36" xfId="0" applyNumberFormat="1" applyFont="1" applyFill="1" applyBorder="1" applyProtection="1">
      <protection locked="0"/>
    </xf>
    <xf numFmtId="0" fontId="15" fillId="0" borderId="7" xfId="0" applyFont="1" applyBorder="1" applyAlignment="1">
      <alignment horizontal="right" vertical="center"/>
    </xf>
    <xf numFmtId="1" fontId="15" fillId="0" borderId="7" xfId="0" applyNumberFormat="1" applyFont="1" applyBorder="1" applyAlignment="1">
      <alignment horizontal="left" vertical="center"/>
    </xf>
    <xf numFmtId="0" fontId="15" fillId="0" borderId="7" xfId="0" applyFont="1" applyBorder="1" applyAlignment="1">
      <alignment vertical="center"/>
    </xf>
    <xf numFmtId="0" fontId="21" fillId="2" borderId="87" xfId="0" applyFont="1" applyFill="1" applyBorder="1" applyAlignment="1" applyProtection="1">
      <alignment vertical="center"/>
      <protection locked="0"/>
    </xf>
    <xf numFmtId="0" fontId="21" fillId="2" borderId="88" xfId="0" applyFont="1" applyFill="1" applyBorder="1" applyAlignment="1" applyProtection="1">
      <alignment vertical="center"/>
      <protection locked="0"/>
    </xf>
    <xf numFmtId="170" fontId="21" fillId="2" borderId="88" xfId="0" applyNumberFormat="1" applyFont="1" applyFill="1" applyBorder="1" applyAlignment="1" applyProtection="1">
      <alignment vertical="center"/>
      <protection locked="0"/>
    </xf>
    <xf numFmtId="0" fontId="8" fillId="0" borderId="44" xfId="0" applyFont="1" applyBorder="1" applyAlignment="1">
      <alignment horizontal="right" vertical="center"/>
    </xf>
    <xf numFmtId="0" fontId="8" fillId="0" borderId="45" xfId="0" applyFont="1" applyBorder="1" applyAlignment="1">
      <alignment horizontal="right" vertical="center"/>
    </xf>
    <xf numFmtId="170" fontId="5" fillId="0" borderId="89" xfId="1" applyNumberFormat="1" applyFont="1" applyBorder="1" applyAlignment="1">
      <alignment vertical="center"/>
    </xf>
    <xf numFmtId="170" fontId="8" fillId="0" borderId="90" xfId="1" applyNumberFormat="1" applyFont="1" applyBorder="1" applyAlignment="1">
      <alignment vertical="center"/>
    </xf>
    <xf numFmtId="170" fontId="8" fillId="0" borderId="64" xfId="1" applyNumberFormat="1" applyFont="1" applyBorder="1" applyAlignment="1">
      <alignment vertical="center"/>
    </xf>
    <xf numFmtId="170" fontId="21" fillId="2" borderId="89" xfId="1" applyNumberFormat="1" applyFont="1" applyFill="1" applyBorder="1" applyAlignment="1" applyProtection="1">
      <alignment vertical="center"/>
      <protection locked="0"/>
    </xf>
    <xf numFmtId="0" fontId="21" fillId="2" borderId="91" xfId="0" applyFont="1" applyFill="1" applyBorder="1" applyAlignment="1" applyProtection="1">
      <alignment vertical="center"/>
      <protection locked="0"/>
    </xf>
    <xf numFmtId="0" fontId="19" fillId="2" borderId="39" xfId="0" applyFont="1" applyFill="1" applyBorder="1" applyAlignment="1">
      <alignment horizontal="left" vertical="center"/>
    </xf>
    <xf numFmtId="0" fontId="21" fillId="2" borderId="92" xfId="0" applyFont="1" applyFill="1" applyBorder="1" applyAlignment="1" applyProtection="1">
      <alignment vertical="center"/>
      <protection locked="0"/>
    </xf>
    <xf numFmtId="170" fontId="53" fillId="0" borderId="93" xfId="1" applyNumberFormat="1" applyFont="1" applyBorder="1" applyAlignment="1" applyProtection="1">
      <alignment vertical="center"/>
    </xf>
    <xf numFmtId="170" fontId="6" fillId="0" borderId="59" xfId="1" applyNumberFormat="1" applyFont="1" applyBorder="1" applyAlignment="1" applyProtection="1">
      <alignment vertical="center"/>
    </xf>
    <xf numFmtId="170" fontId="5" fillId="0" borderId="53" xfId="1" applyNumberFormat="1" applyFont="1" applyBorder="1" applyAlignment="1">
      <alignment vertical="center"/>
    </xf>
    <xf numFmtId="170" fontId="19" fillId="0" borderId="93" xfId="1" applyNumberFormat="1" applyFont="1" applyBorder="1" applyAlignment="1">
      <alignment vertical="center"/>
    </xf>
    <xf numFmtId="0" fontId="21" fillId="2" borderId="94" xfId="0" applyFont="1" applyFill="1" applyBorder="1" applyAlignment="1" applyProtection="1">
      <alignment vertical="center"/>
      <protection locked="0"/>
    </xf>
    <xf numFmtId="0" fontId="49" fillId="0" borderId="4" xfId="0" applyFont="1" applyBorder="1" applyAlignment="1">
      <alignment horizontal="right" vertical="center"/>
    </xf>
    <xf numFmtId="0" fontId="18" fillId="0" borderId="7" xfId="0" applyFont="1" applyBorder="1" applyAlignment="1">
      <alignment vertical="center"/>
    </xf>
    <xf numFmtId="0" fontId="18" fillId="0" borderId="32" xfId="0" applyFont="1" applyBorder="1" applyAlignment="1">
      <alignment vertical="center"/>
    </xf>
    <xf numFmtId="170" fontId="18" fillId="0" borderId="33" xfId="0" applyNumberFormat="1" applyFont="1" applyBorder="1" applyAlignment="1">
      <alignment vertical="center"/>
    </xf>
    <xf numFmtId="170" fontId="19" fillId="0" borderId="64" xfId="1" applyNumberFormat="1" applyFont="1" applyBorder="1" applyAlignment="1">
      <alignment vertical="center"/>
    </xf>
    <xf numFmtId="170" fontId="18" fillId="0" borderId="7" xfId="0" applyNumberFormat="1" applyFont="1" applyBorder="1" applyAlignment="1">
      <alignment vertical="center"/>
    </xf>
    <xf numFmtId="14" fontId="22" fillId="2" borderId="36" xfId="0" applyNumberFormat="1" applyFont="1" applyFill="1" applyBorder="1" applyProtection="1">
      <protection locked="0"/>
    </xf>
    <xf numFmtId="0" fontId="19" fillId="0" borderId="14" xfId="0" applyFont="1" applyBorder="1" applyAlignment="1">
      <alignment horizontal="right" vertical="center"/>
    </xf>
    <xf numFmtId="170" fontId="23" fillId="0" borderId="95" xfId="1" applyNumberFormat="1" applyFont="1" applyBorder="1" applyAlignment="1" applyProtection="1">
      <alignment vertical="center"/>
    </xf>
    <xf numFmtId="170" fontId="23" fillId="0" borderId="96" xfId="1" applyNumberFormat="1" applyFont="1" applyBorder="1" applyAlignment="1" applyProtection="1">
      <alignment vertical="center"/>
    </xf>
    <xf numFmtId="170" fontId="19" fillId="0" borderId="30" xfId="0" applyNumberFormat="1" applyFont="1" applyBorder="1" applyAlignment="1">
      <alignment vertical="center"/>
    </xf>
    <xf numFmtId="14" fontId="21" fillId="2" borderId="97" xfId="0" applyNumberFormat="1" applyFont="1" applyFill="1" applyBorder="1" applyProtection="1">
      <protection locked="0"/>
    </xf>
    <xf numFmtId="0" fontId="21" fillId="2" borderId="97" xfId="0" applyFont="1" applyFill="1" applyBorder="1" applyAlignment="1" applyProtection="1">
      <alignment vertical="center"/>
      <protection locked="0"/>
    </xf>
    <xf numFmtId="0" fontId="21" fillId="2" borderId="76" xfId="0" applyFont="1" applyFill="1" applyBorder="1" applyAlignment="1" applyProtection="1">
      <alignment vertical="center"/>
      <protection locked="0"/>
    </xf>
    <xf numFmtId="0" fontId="21" fillId="2" borderId="77" xfId="0" applyFont="1" applyFill="1" applyBorder="1" applyAlignment="1" applyProtection="1">
      <alignment vertical="center"/>
      <protection locked="0"/>
    </xf>
    <xf numFmtId="0" fontId="21" fillId="2" borderId="78" xfId="0" applyFont="1" applyFill="1" applyBorder="1" applyAlignment="1" applyProtection="1">
      <alignment vertical="center"/>
      <protection locked="0"/>
    </xf>
    <xf numFmtId="170" fontId="21" fillId="2" borderId="76" xfId="0" applyNumberFormat="1"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44" fontId="21" fillId="2" borderId="88" xfId="1" applyFont="1" applyFill="1" applyBorder="1" applyAlignment="1" applyProtection="1">
      <alignment vertical="center"/>
      <protection locked="0"/>
    </xf>
    <xf numFmtId="0" fontId="6" fillId="2" borderId="78" xfId="0" applyFont="1" applyFill="1" applyBorder="1" applyAlignment="1" applyProtection="1">
      <alignment vertical="center"/>
    </xf>
    <xf numFmtId="44" fontId="21" fillId="2" borderId="76" xfId="1" applyFont="1" applyFill="1" applyBorder="1" applyAlignment="1" applyProtection="1">
      <alignment vertical="center"/>
      <protection locked="0"/>
    </xf>
    <xf numFmtId="0" fontId="21" fillId="0" borderId="45" xfId="0" applyFont="1" applyBorder="1" applyAlignment="1" applyProtection="1">
      <alignment vertical="center"/>
      <protection locked="0"/>
    </xf>
    <xf numFmtId="170" fontId="8" fillId="0" borderId="64" xfId="1" applyNumberFormat="1" applyFont="1" applyBorder="1" applyAlignment="1" applyProtection="1">
      <alignment vertical="center"/>
    </xf>
    <xf numFmtId="0" fontId="8" fillId="0" borderId="26" xfId="0" applyFont="1" applyBorder="1" applyAlignment="1">
      <alignment horizontal="right" vertical="center"/>
    </xf>
    <xf numFmtId="0" fontId="8" fillId="0" borderId="12" xfId="0" applyFont="1" applyBorder="1" applyAlignment="1">
      <alignment horizontal="right" vertical="center"/>
    </xf>
    <xf numFmtId="0" fontId="8" fillId="0" borderId="98" xfId="0" applyFont="1" applyBorder="1" applyAlignment="1">
      <alignment horizontal="right" vertical="center"/>
    </xf>
    <xf numFmtId="170" fontId="8" fillId="0" borderId="86" xfId="0" applyNumberFormat="1" applyFont="1" applyBorder="1" applyAlignment="1">
      <alignment vertical="center"/>
    </xf>
    <xf numFmtId="0" fontId="8" fillId="0" borderId="83" xfId="0" applyFont="1" applyBorder="1" applyAlignment="1">
      <alignment vertical="center"/>
    </xf>
    <xf numFmtId="170" fontId="15" fillId="0" borderId="99" xfId="0" applyNumberFormat="1" applyFont="1" applyBorder="1" applyAlignment="1">
      <alignment vertical="center"/>
    </xf>
    <xf numFmtId="0" fontId="85" fillId="0" borderId="2" xfId="0" applyFont="1" applyBorder="1" applyAlignment="1">
      <alignment horizontal="left" vertical="center"/>
    </xf>
    <xf numFmtId="0" fontId="8" fillId="0" borderId="100" xfId="0" applyFont="1" applyBorder="1" applyAlignment="1" applyProtection="1">
      <alignment horizontal="center" vertical="center" wrapText="1"/>
    </xf>
    <xf numFmtId="49" fontId="8" fillId="0" borderId="100" xfId="0" applyNumberFormat="1" applyFont="1" applyBorder="1" applyAlignment="1" applyProtection="1">
      <alignment vertical="center"/>
    </xf>
    <xf numFmtId="49" fontId="8" fillId="0" borderId="101" xfId="0" applyNumberFormat="1" applyFont="1" applyFill="1" applyBorder="1" applyAlignment="1" applyProtection="1">
      <alignment horizontal="center" vertical="center" wrapText="1"/>
    </xf>
    <xf numFmtId="15" fontId="8" fillId="9" borderId="78" xfId="0" applyNumberFormat="1" applyFont="1" applyFill="1" applyBorder="1" applyAlignment="1" applyProtection="1">
      <alignment horizontal="center" vertical="center"/>
    </xf>
    <xf numFmtId="15" fontId="8" fillId="9" borderId="67" xfId="0" applyNumberFormat="1" applyFont="1" applyFill="1" applyBorder="1" applyAlignment="1" applyProtection="1">
      <alignment horizontal="center" vertical="center"/>
    </xf>
    <xf numFmtId="175" fontId="21" fillId="2" borderId="41" xfId="0" applyNumberFormat="1" applyFont="1" applyFill="1" applyBorder="1" applyAlignment="1" applyProtection="1">
      <alignment vertical="center"/>
      <protection locked="0"/>
    </xf>
    <xf numFmtId="175" fontId="21" fillId="2" borderId="88" xfId="0" applyNumberFormat="1" applyFont="1" applyFill="1" applyBorder="1" applyAlignment="1" applyProtection="1">
      <alignment vertical="center"/>
      <protection locked="0"/>
    </xf>
    <xf numFmtId="175" fontId="21" fillId="2" borderId="38" xfId="0" applyNumberFormat="1" applyFont="1" applyFill="1" applyBorder="1" applyAlignment="1" applyProtection="1">
      <alignment vertical="center"/>
      <protection locked="0"/>
    </xf>
    <xf numFmtId="175" fontId="21" fillId="2" borderId="76" xfId="0" applyNumberFormat="1" applyFont="1" applyFill="1" applyBorder="1" applyProtection="1">
      <protection locked="0"/>
    </xf>
    <xf numFmtId="0" fontId="6" fillId="0" borderId="7" xfId="0" applyFont="1" applyFill="1" applyBorder="1" applyAlignment="1" applyProtection="1">
      <alignment vertical="center"/>
    </xf>
    <xf numFmtId="0" fontId="53" fillId="0" borderId="0" xfId="0" applyFont="1" applyFill="1" applyBorder="1" applyAlignment="1" applyProtection="1">
      <alignment vertical="center"/>
    </xf>
    <xf numFmtId="0" fontId="88" fillId="0" borderId="7" xfId="0" applyFont="1" applyFill="1" applyBorder="1" applyAlignment="1" applyProtection="1">
      <alignment vertical="center"/>
    </xf>
    <xf numFmtId="0" fontId="55" fillId="0" borderId="7" xfId="0" applyFont="1" applyFill="1" applyBorder="1" applyAlignment="1" applyProtection="1">
      <alignment vertical="center"/>
    </xf>
    <xf numFmtId="0" fontId="89" fillId="0" borderId="7" xfId="0" applyFont="1" applyFill="1" applyBorder="1" applyAlignment="1" applyProtection="1">
      <alignment vertical="center"/>
    </xf>
    <xf numFmtId="0" fontId="90" fillId="0" borderId="0" xfId="0" applyFont="1" applyFill="1" applyBorder="1" applyAlignment="1" applyProtection="1">
      <alignment vertical="center"/>
    </xf>
    <xf numFmtId="0" fontId="15" fillId="0" borderId="7" xfId="0" applyFont="1" applyFill="1" applyBorder="1"/>
    <xf numFmtId="0" fontId="29" fillId="0" borderId="7" xfId="0" applyFont="1" applyFill="1" applyBorder="1" applyAlignment="1" applyProtection="1">
      <alignment vertical="center"/>
    </xf>
    <xf numFmtId="0" fontId="29" fillId="9" borderId="5" xfId="0" applyFont="1" applyFill="1" applyBorder="1" applyAlignment="1" applyProtection="1">
      <alignment horizontal="center" vertical="center"/>
      <protection locked="0"/>
    </xf>
    <xf numFmtId="10" fontId="27" fillId="9" borderId="5" xfId="0" applyNumberFormat="1" applyFont="1" applyFill="1" applyBorder="1" applyAlignment="1" applyProtection="1">
      <alignment horizontal="center" vertical="center"/>
      <protection locked="0"/>
    </xf>
    <xf numFmtId="0" fontId="27" fillId="10" borderId="102" xfId="0" applyFont="1" applyFill="1" applyBorder="1" applyAlignment="1" applyProtection="1">
      <alignment horizontal="left" vertical="center"/>
    </xf>
    <xf numFmtId="0" fontId="15" fillId="10" borderId="103" xfId="0" applyFont="1" applyFill="1" applyBorder="1" applyAlignment="1" applyProtection="1">
      <alignment vertical="center"/>
    </xf>
    <xf numFmtId="172" fontId="21" fillId="0" borderId="104" xfId="0" applyNumberFormat="1" applyFont="1" applyFill="1" applyBorder="1" applyAlignment="1">
      <alignment vertical="center"/>
    </xf>
    <xf numFmtId="172" fontId="21" fillId="0" borderId="105" xfId="0" applyNumberFormat="1" applyFont="1" applyFill="1" applyBorder="1" applyAlignment="1">
      <alignment vertical="center"/>
    </xf>
    <xf numFmtId="172" fontId="21" fillId="0" borderId="105" xfId="0" applyNumberFormat="1" applyFont="1" applyFill="1" applyBorder="1" applyAlignment="1">
      <alignment horizontal="right" vertical="center"/>
    </xf>
    <xf numFmtId="172" fontId="21" fillId="0" borderId="106" xfId="0" applyNumberFormat="1" applyFont="1" applyBorder="1" applyAlignment="1">
      <alignment vertical="center"/>
    </xf>
    <xf numFmtId="172" fontId="21" fillId="0" borderId="5" xfId="0" applyNumberFormat="1" applyFont="1" applyBorder="1" applyAlignment="1">
      <alignment vertical="center"/>
    </xf>
    <xf numFmtId="172" fontId="21" fillId="0" borderId="107" xfId="0" applyNumberFormat="1" applyFont="1" applyBorder="1" applyAlignment="1">
      <alignment vertical="center"/>
    </xf>
    <xf numFmtId="172" fontId="21" fillId="0" borderId="108" xfId="0" applyNumberFormat="1" applyFont="1" applyBorder="1" applyAlignment="1">
      <alignment vertical="center"/>
    </xf>
    <xf numFmtId="0" fontId="45" fillId="0" borderId="7" xfId="0" applyFont="1" applyFill="1" applyBorder="1" applyAlignment="1" applyProtection="1">
      <alignment vertical="center"/>
    </xf>
    <xf numFmtId="0" fontId="8" fillId="0" borderId="0" xfId="0" applyFont="1" applyFill="1"/>
    <xf numFmtId="0" fontId="12" fillId="0" borderId="0" xfId="0" applyFont="1" applyFill="1"/>
    <xf numFmtId="0" fontId="17" fillId="0" borderId="13" xfId="0" applyFont="1" applyBorder="1" applyAlignment="1">
      <alignment horizontal="right" vertical="center"/>
    </xf>
    <xf numFmtId="0" fontId="54" fillId="0" borderId="63" xfId="0" applyFont="1" applyBorder="1" applyAlignment="1">
      <alignment vertical="center"/>
    </xf>
    <xf numFmtId="0" fontId="54" fillId="0" borderId="31" xfId="0" applyFont="1" applyBorder="1" applyAlignment="1">
      <alignment vertical="center"/>
    </xf>
    <xf numFmtId="3" fontId="24" fillId="0" borderId="0" xfId="14" applyNumberFormat="1" applyFont="1" applyFill="1" applyBorder="1" applyAlignment="1" applyProtection="1">
      <alignment vertical="center"/>
    </xf>
    <xf numFmtId="169" fontId="21" fillId="0" borderId="79" xfId="15" applyNumberFormat="1" applyFont="1" applyFill="1" applyBorder="1" applyAlignment="1">
      <alignment vertical="center"/>
    </xf>
    <xf numFmtId="6" fontId="21" fillId="0" borderId="106" xfId="0" applyNumberFormat="1" applyFont="1" applyBorder="1" applyAlignment="1">
      <alignment vertical="center"/>
    </xf>
    <xf numFmtId="6" fontId="21" fillId="0" borderId="5" xfId="0" applyNumberFormat="1" applyFont="1" applyBorder="1" applyAlignment="1">
      <alignment vertical="center"/>
    </xf>
    <xf numFmtId="169" fontId="21" fillId="0" borderId="80" xfId="15" applyNumberFormat="1" applyFont="1" applyBorder="1" applyAlignment="1">
      <alignment vertical="center"/>
    </xf>
    <xf numFmtId="6" fontId="21" fillId="0" borderId="107" xfId="0" applyNumberFormat="1" applyFont="1" applyBorder="1" applyAlignment="1">
      <alignment vertical="center"/>
    </xf>
    <xf numFmtId="6" fontId="21" fillId="0" borderId="108" xfId="0" applyNumberFormat="1" applyFont="1" applyBorder="1" applyAlignment="1">
      <alignment vertical="center"/>
    </xf>
    <xf numFmtId="169" fontId="21" fillId="0" borderId="109" xfId="15" applyNumberFormat="1" applyFont="1" applyBorder="1" applyAlignment="1">
      <alignment vertical="center"/>
    </xf>
    <xf numFmtId="0" fontId="12" fillId="0" borderId="0" xfId="0" applyFont="1" applyFill="1" applyAlignment="1">
      <alignment vertical="center"/>
    </xf>
    <xf numFmtId="0" fontId="24" fillId="0" borderId="0" xfId="0" applyFont="1" applyFill="1" applyAlignment="1">
      <alignment vertical="center"/>
    </xf>
    <xf numFmtId="169" fontId="21" fillId="0" borderId="80" xfId="15" applyNumberFormat="1" applyFont="1" applyFill="1" applyBorder="1" applyAlignment="1">
      <alignment vertical="center"/>
    </xf>
    <xf numFmtId="0" fontId="92" fillId="0" borderId="0" xfId="0" applyFont="1"/>
    <xf numFmtId="0" fontId="54" fillId="0" borderId="0" xfId="0" applyFont="1" applyBorder="1" applyAlignment="1">
      <alignment horizontal="right" vertical="center"/>
    </xf>
    <xf numFmtId="0" fontId="54" fillId="0" borderId="11" xfId="0" applyFont="1" applyBorder="1" applyAlignment="1">
      <alignment horizontal="right" vertical="center"/>
    </xf>
    <xf numFmtId="170" fontId="19" fillId="0" borderId="12" xfId="0" applyNumberFormat="1" applyFont="1" applyFill="1" applyBorder="1" applyAlignment="1" applyProtection="1">
      <alignment horizontal="right" vertical="center"/>
    </xf>
    <xf numFmtId="0" fontId="52" fillId="0" borderId="3" xfId="0" applyFont="1" applyFill="1" applyBorder="1" applyAlignment="1" applyProtection="1">
      <alignment horizontal="left" vertical="center"/>
    </xf>
    <xf numFmtId="175" fontId="21" fillId="2" borderId="38" xfId="0" applyNumberFormat="1" applyFont="1" applyFill="1" applyBorder="1" applyProtection="1">
      <protection locked="0"/>
    </xf>
    <xf numFmtId="0" fontId="5" fillId="2" borderId="38" xfId="0" applyFont="1" applyFill="1" applyBorder="1" applyProtection="1">
      <protection locked="0"/>
    </xf>
    <xf numFmtId="0" fontId="5" fillId="2" borderId="38" xfId="0" applyFont="1" applyFill="1" applyBorder="1" applyAlignment="1" applyProtection="1">
      <alignment vertical="center"/>
      <protection locked="0"/>
    </xf>
    <xf numFmtId="0" fontId="5" fillId="2" borderId="41" xfId="0" applyFont="1" applyFill="1" applyBorder="1" applyAlignment="1" applyProtection="1">
      <alignment vertical="center"/>
      <protection locked="0"/>
    </xf>
    <xf numFmtId="0" fontId="5" fillId="2" borderId="76" xfId="0" applyFont="1" applyFill="1" applyBorder="1" applyProtection="1">
      <protection locked="0"/>
    </xf>
    <xf numFmtId="175" fontId="21" fillId="0" borderId="38" xfId="0" applyNumberFormat="1" applyFont="1" applyFill="1" applyBorder="1" applyProtection="1"/>
    <xf numFmtId="9" fontId="21" fillId="2" borderId="41" xfId="15" applyFont="1" applyFill="1" applyBorder="1" applyAlignment="1" applyProtection="1">
      <alignment vertical="center"/>
      <protection locked="0"/>
    </xf>
    <xf numFmtId="9" fontId="21" fillId="2" borderId="76" xfId="15" applyFont="1" applyFill="1" applyBorder="1" applyAlignment="1" applyProtection="1">
      <alignment vertical="center"/>
      <protection locked="0"/>
    </xf>
    <xf numFmtId="0" fontId="6" fillId="2" borderId="18"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15" fontId="10" fillId="2" borderId="110" xfId="0" applyNumberFormat="1" applyFont="1" applyFill="1" applyBorder="1" applyAlignment="1" applyProtection="1">
      <alignment vertical="center"/>
      <protection locked="0"/>
    </xf>
    <xf numFmtId="0" fontId="6" fillId="2" borderId="110"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5" fillId="2" borderId="110"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horizontal="right"/>
      <protection locked="0"/>
    </xf>
    <xf numFmtId="0" fontId="5" fillId="2" borderId="4" xfId="0" applyFont="1" applyFill="1" applyBorder="1" applyAlignment="1" applyProtection="1">
      <alignment vertical="center"/>
      <protection locked="0"/>
    </xf>
    <xf numFmtId="0" fontId="6" fillId="2" borderId="14" xfId="0" applyNumberFormat="1" applyFont="1" applyFill="1" applyBorder="1" applyAlignment="1" applyProtection="1">
      <alignment vertical="center"/>
      <protection locked="0"/>
    </xf>
    <xf numFmtId="0" fontId="5" fillId="2" borderId="13" xfId="0" applyNumberFormat="1" applyFont="1" applyFill="1" applyBorder="1" applyAlignment="1" applyProtection="1">
      <alignment vertical="center"/>
      <protection locked="0"/>
    </xf>
    <xf numFmtId="0" fontId="5" fillId="2" borderId="15" xfId="0" applyNumberFormat="1" applyFont="1" applyFill="1" applyBorder="1" applyAlignment="1" applyProtection="1">
      <alignment vertical="center"/>
      <protection locked="0"/>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0" fillId="0" borderId="0" xfId="0" applyFill="1"/>
    <xf numFmtId="169" fontId="21" fillId="0" borderId="79" xfId="15" applyNumberFormat="1" applyFont="1" applyFill="1" applyBorder="1" applyAlignment="1">
      <alignment horizontal="right" vertical="center"/>
    </xf>
    <xf numFmtId="0" fontId="48" fillId="0" borderId="3"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15" fillId="0" borderId="77" xfId="0" applyFont="1" applyBorder="1" applyAlignment="1" applyProtection="1">
      <alignment horizontal="right" vertical="center"/>
    </xf>
    <xf numFmtId="0" fontId="48" fillId="0" borderId="3" xfId="0" applyFont="1" applyBorder="1" applyAlignment="1" applyProtection="1">
      <alignment horizontal="left" vertical="center" wrapText="1"/>
      <protection locked="0"/>
    </xf>
    <xf numFmtId="0" fontId="56" fillId="5" borderId="18" xfId="0" applyFont="1" applyFill="1" applyBorder="1" applyAlignment="1" applyProtection="1">
      <alignment vertical="center"/>
    </xf>
    <xf numFmtId="0" fontId="82" fillId="0" borderId="4" xfId="0" applyFont="1" applyBorder="1" applyAlignment="1">
      <alignment vertical="center"/>
    </xf>
    <xf numFmtId="0" fontId="88" fillId="0" borderId="7" xfId="0" applyFont="1" applyFill="1" applyBorder="1" applyAlignment="1" applyProtection="1">
      <alignment horizontal="right" vertical="center"/>
    </xf>
    <xf numFmtId="10" fontId="88" fillId="0" borderId="7" xfId="0" applyNumberFormat="1" applyFont="1" applyFill="1" applyBorder="1" applyAlignment="1" applyProtection="1">
      <alignment vertical="center"/>
    </xf>
    <xf numFmtId="0" fontId="53" fillId="0" borderId="1" xfId="0" applyFont="1" applyFill="1" applyBorder="1" applyAlignment="1" applyProtection="1">
      <alignment horizontal="right" vertical="center"/>
    </xf>
    <xf numFmtId="0" fontId="19" fillId="0" borderId="1" xfId="0" applyFont="1" applyBorder="1" applyAlignment="1" applyProtection="1">
      <alignment horizontal="right" vertical="center"/>
    </xf>
    <xf numFmtId="0" fontId="53" fillId="0" borderId="0" xfId="0" applyFont="1" applyFill="1" applyBorder="1" applyAlignment="1" applyProtection="1">
      <alignment horizontal="right" vertical="center"/>
    </xf>
    <xf numFmtId="0" fontId="6" fillId="0" borderId="21" xfId="0" applyFont="1" applyFill="1" applyBorder="1" applyAlignment="1" applyProtection="1">
      <alignment horizontal="right" vertical="center"/>
    </xf>
    <xf numFmtId="164" fontId="6" fillId="0" borderId="0" xfId="0" applyNumberFormat="1" applyFont="1" applyFill="1" applyBorder="1" applyAlignment="1" applyProtection="1">
      <alignment horizontal="right" vertical="center"/>
    </xf>
    <xf numFmtId="0" fontId="8" fillId="0" borderId="49" xfId="0" applyFont="1" applyBorder="1" applyAlignment="1" applyProtection="1">
      <alignment horizontal="center" wrapText="1"/>
    </xf>
    <xf numFmtId="0" fontId="8" fillId="0" borderId="82" xfId="0" applyFont="1" applyBorder="1" applyAlignment="1" applyProtection="1">
      <alignment horizontal="center" wrapText="1"/>
    </xf>
    <xf numFmtId="0" fontId="8" fillId="0" borderId="65" xfId="0" applyFont="1" applyBorder="1" applyAlignment="1">
      <alignment horizontal="right" vertical="center"/>
    </xf>
    <xf numFmtId="0" fontId="24" fillId="0" borderId="16" xfId="0" applyFont="1" applyBorder="1" applyAlignment="1">
      <alignment horizontal="right" vertical="center"/>
    </xf>
    <xf numFmtId="15" fontId="5" fillId="0" borderId="4" xfId="0" applyNumberFormat="1" applyFont="1" applyBorder="1" applyAlignment="1">
      <alignment vertical="center"/>
    </xf>
    <xf numFmtId="170" fontId="8" fillId="0" borderId="67" xfId="0" applyNumberFormat="1" applyFont="1" applyBorder="1" applyAlignment="1">
      <alignment horizontal="right" vertical="center"/>
    </xf>
    <xf numFmtId="170" fontId="15" fillId="0" borderId="5" xfId="0" applyNumberFormat="1" applyFont="1" applyBorder="1" applyAlignment="1">
      <alignment vertical="center" wrapText="1"/>
    </xf>
    <xf numFmtId="170" fontId="15" fillId="0" borderId="13" xfId="0" applyNumberFormat="1" applyFont="1" applyBorder="1" applyAlignment="1">
      <alignment vertical="center"/>
    </xf>
    <xf numFmtId="170" fontId="15" fillId="0" borderId="21" xfId="0" applyNumberFormat="1" applyFont="1" applyBorder="1" applyAlignment="1">
      <alignment vertical="center"/>
    </xf>
    <xf numFmtId="170" fontId="15" fillId="0" borderId="0" xfId="0" applyNumberFormat="1" applyFont="1" applyBorder="1" applyAlignment="1">
      <alignment vertical="center"/>
    </xf>
    <xf numFmtId="170" fontId="8" fillId="0" borderId="0" xfId="0" applyNumberFormat="1" applyFont="1" applyBorder="1" applyAlignment="1">
      <alignment horizontal="right" vertical="center"/>
    </xf>
    <xf numFmtId="170" fontId="15" fillId="0" borderId="45" xfId="0" applyNumberFormat="1" applyFont="1" applyBorder="1" applyAlignment="1">
      <alignment vertical="center"/>
    </xf>
    <xf numFmtId="170" fontId="21" fillId="2" borderId="38" xfId="0" applyNumberFormat="1" applyFont="1" applyFill="1" applyBorder="1" applyAlignment="1" applyProtection="1">
      <alignment vertical="center"/>
      <protection locked="0"/>
    </xf>
    <xf numFmtId="170" fontId="8" fillId="0" borderId="16" xfId="0" applyNumberFormat="1" applyFont="1" applyBorder="1" applyAlignment="1">
      <alignment horizontal="right" vertical="center"/>
    </xf>
    <xf numFmtId="170" fontId="19" fillId="0" borderId="58" xfId="0" applyNumberFormat="1" applyFont="1" applyBorder="1" applyAlignment="1">
      <alignment horizontal="right" vertical="center"/>
    </xf>
    <xf numFmtId="3" fontId="15" fillId="2" borderId="0" xfId="0" applyNumberFormat="1" applyFont="1" applyFill="1" applyBorder="1" applyAlignment="1">
      <alignment vertical="center"/>
    </xf>
    <xf numFmtId="3" fontId="15" fillId="2" borderId="57" xfId="0" applyNumberFormat="1" applyFont="1" applyFill="1" applyBorder="1" applyAlignment="1">
      <alignment vertical="center"/>
    </xf>
    <xf numFmtId="170" fontId="15" fillId="2" borderId="4" xfId="0" applyNumberFormat="1" applyFont="1" applyFill="1" applyBorder="1" applyAlignment="1">
      <alignment vertical="center"/>
    </xf>
    <xf numFmtId="170" fontId="15" fillId="2" borderId="111" xfId="0" applyNumberFormat="1" applyFont="1" applyFill="1" applyBorder="1" applyAlignment="1">
      <alignment vertical="center"/>
    </xf>
    <xf numFmtId="170" fontId="5" fillId="2" borderId="38" xfId="1" applyNumberFormat="1" applyFont="1" applyFill="1" applyBorder="1" applyAlignment="1" applyProtection="1">
      <alignment horizontal="right"/>
      <protection locked="0"/>
    </xf>
    <xf numFmtId="170" fontId="5" fillId="2" borderId="41" xfId="1" applyNumberFormat="1" applyFont="1" applyFill="1" applyBorder="1" applyAlignment="1" applyProtection="1">
      <alignment horizontal="right" vertical="center"/>
      <protection locked="0"/>
    </xf>
    <xf numFmtId="170" fontId="21" fillId="2" borderId="41" xfId="1" applyNumberFormat="1" applyFont="1" applyFill="1" applyBorder="1" applyAlignment="1" applyProtection="1">
      <alignment vertical="center"/>
      <protection locked="0"/>
    </xf>
    <xf numFmtId="170" fontId="21" fillId="2" borderId="88" xfId="1" applyNumberFormat="1" applyFont="1" applyFill="1" applyBorder="1" applyAlignment="1" applyProtection="1">
      <alignment vertical="center"/>
      <protection locked="0"/>
    </xf>
    <xf numFmtId="0" fontId="8" fillId="0" borderId="112" xfId="0" applyFont="1" applyBorder="1" applyAlignment="1">
      <alignment horizontal="right" vertical="center"/>
    </xf>
    <xf numFmtId="0" fontId="15" fillId="0" borderId="1" xfId="0" applyFont="1" applyBorder="1" applyAlignment="1"/>
    <xf numFmtId="170" fontId="8" fillId="0" borderId="30" xfId="1" applyNumberFormat="1" applyFont="1" applyBorder="1" applyAlignment="1">
      <alignment vertical="center"/>
    </xf>
    <xf numFmtId="0" fontId="0" fillId="0" borderId="1" xfId="0" applyBorder="1" applyAlignment="1"/>
    <xf numFmtId="0" fontId="8" fillId="0" borderId="1" xfId="0" applyFont="1" applyBorder="1" applyAlignment="1">
      <alignment horizontal="right" vertical="center"/>
    </xf>
    <xf numFmtId="170" fontId="5" fillId="2" borderId="76" xfId="1" applyNumberFormat="1" applyFont="1" applyFill="1" applyBorder="1" applyProtection="1">
      <protection locked="0"/>
    </xf>
    <xf numFmtId="170" fontId="5" fillId="2" borderId="41" xfId="1" applyNumberFormat="1" applyFont="1" applyFill="1" applyBorder="1" applyAlignment="1" applyProtection="1">
      <alignment vertical="center"/>
      <protection locked="0"/>
    </xf>
    <xf numFmtId="170" fontId="8" fillId="0" borderId="113" xfId="0" applyNumberFormat="1" applyFont="1" applyBorder="1" applyAlignment="1">
      <alignment horizontal="right" vertical="center"/>
    </xf>
    <xf numFmtId="170" fontId="15" fillId="0" borderId="5" xfId="0" applyNumberFormat="1" applyFont="1" applyBorder="1" applyAlignment="1">
      <alignment vertical="center"/>
    </xf>
    <xf numFmtId="170" fontId="17" fillId="0" borderId="113" xfId="0" applyNumberFormat="1" applyFont="1" applyBorder="1" applyAlignment="1">
      <alignment horizontal="right"/>
    </xf>
    <xf numFmtId="170" fontId="5" fillId="2" borderId="38" xfId="1" applyNumberFormat="1" applyFont="1" applyFill="1" applyBorder="1" applyProtection="1">
      <protection locked="0"/>
    </xf>
    <xf numFmtId="170" fontId="15" fillId="0" borderId="34" xfId="0" applyNumberFormat="1" applyFont="1" applyBorder="1" applyAlignment="1">
      <alignment horizontal="left" vertical="center"/>
    </xf>
    <xf numFmtId="170" fontId="19" fillId="0" borderId="17" xfId="0" applyNumberFormat="1" applyFont="1" applyBorder="1" applyAlignment="1">
      <alignment vertical="center"/>
    </xf>
    <xf numFmtId="170" fontId="22" fillId="2" borderId="88" xfId="0" applyNumberFormat="1" applyFont="1" applyFill="1" applyBorder="1" applyAlignment="1" applyProtection="1">
      <alignment vertical="center"/>
      <protection locked="0"/>
    </xf>
    <xf numFmtId="170" fontId="19" fillId="2" borderId="74" xfId="0" applyNumberFormat="1" applyFont="1" applyFill="1" applyBorder="1" applyAlignment="1">
      <alignment horizontal="right" vertical="center"/>
    </xf>
    <xf numFmtId="170" fontId="19" fillId="0" borderId="45" xfId="0" applyNumberFormat="1" applyFont="1" applyBorder="1" applyAlignment="1">
      <alignment horizontal="right" vertical="center"/>
    </xf>
    <xf numFmtId="170" fontId="19" fillId="0" borderId="67" xfId="0" applyNumberFormat="1" applyFont="1" applyBorder="1" applyAlignment="1">
      <alignment horizontal="right" vertical="center"/>
    </xf>
    <xf numFmtId="170" fontId="18" fillId="0" borderId="32" xfId="0" applyNumberFormat="1" applyFont="1" applyBorder="1" applyAlignment="1">
      <alignment vertical="center"/>
    </xf>
    <xf numFmtId="170" fontId="19" fillId="0" borderId="13" xfId="0" applyNumberFormat="1" applyFont="1" applyBorder="1" applyAlignment="1">
      <alignment horizontal="right" vertical="center"/>
    </xf>
    <xf numFmtId="170" fontId="19" fillId="0" borderId="21" xfId="0" applyNumberFormat="1" applyFont="1" applyBorder="1" applyAlignment="1">
      <alignment horizontal="right" vertical="center"/>
    </xf>
    <xf numFmtId="170" fontId="18" fillId="0" borderId="34" xfId="0" applyNumberFormat="1" applyFont="1" applyBorder="1" applyAlignment="1">
      <alignment vertical="center"/>
    </xf>
    <xf numFmtId="170" fontId="19" fillId="0" borderId="0" xfId="0" applyNumberFormat="1" applyFont="1" applyBorder="1" applyAlignment="1">
      <alignment horizontal="right" vertical="center"/>
    </xf>
    <xf numFmtId="170" fontId="18" fillId="0" borderId="12" xfId="0" applyNumberFormat="1" applyFont="1" applyBorder="1" applyAlignment="1">
      <alignment vertical="center"/>
    </xf>
    <xf numFmtId="170" fontId="19" fillId="0" borderId="12" xfId="0" applyNumberFormat="1" applyFont="1" applyBorder="1" applyAlignment="1">
      <alignment horizontal="right" vertical="center"/>
    </xf>
    <xf numFmtId="170" fontId="23" fillId="0" borderId="75" xfId="1" applyNumberFormat="1" applyFont="1" applyBorder="1" applyAlignment="1" applyProtection="1">
      <alignment vertical="center"/>
    </xf>
    <xf numFmtId="0" fontId="19" fillId="0" borderId="112" xfId="0" applyFont="1" applyBorder="1" applyAlignment="1">
      <alignment horizontal="right" vertical="center"/>
    </xf>
    <xf numFmtId="0" fontId="19" fillId="0" borderId="1" xfId="0" applyFont="1" applyBorder="1" applyAlignment="1">
      <alignment horizontal="right" vertical="center"/>
    </xf>
    <xf numFmtId="170" fontId="19" fillId="0" borderId="1" xfId="0" applyNumberFormat="1" applyFont="1" applyBorder="1" applyAlignment="1">
      <alignment horizontal="right" vertical="center"/>
    </xf>
    <xf numFmtId="170" fontId="19" fillId="0" borderId="113" xfId="0" applyNumberFormat="1" applyFont="1" applyBorder="1" applyAlignment="1">
      <alignment horizontal="right" vertical="center"/>
    </xf>
    <xf numFmtId="170" fontId="19" fillId="0" borderId="59" xfId="1" applyNumberFormat="1" applyFont="1" applyBorder="1" applyAlignment="1">
      <alignment vertical="center"/>
    </xf>
    <xf numFmtId="170" fontId="24" fillId="0" borderId="60" xfId="1" applyNumberFormat="1" applyFont="1" applyBorder="1" applyAlignment="1">
      <alignment vertical="center"/>
    </xf>
    <xf numFmtId="170" fontId="8" fillId="0" borderId="8" xfId="1" applyNumberFormat="1" applyFont="1" applyBorder="1" applyAlignment="1">
      <alignment vertical="center"/>
    </xf>
    <xf numFmtId="0" fontId="42" fillId="5" borderId="13" xfId="0" applyFont="1" applyFill="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8" fillId="0" borderId="28" xfId="0" applyFont="1" applyBorder="1" applyAlignment="1" applyProtection="1">
      <alignment vertical="center"/>
    </xf>
    <xf numFmtId="0" fontId="29" fillId="2" borderId="77" xfId="0" applyFont="1" applyFill="1" applyBorder="1" applyAlignment="1" applyProtection="1">
      <alignment horizontal="center" vertical="center"/>
      <protection locked="0"/>
    </xf>
    <xf numFmtId="0" fontId="27" fillId="0" borderId="5" xfId="0" applyFont="1" applyFill="1" applyBorder="1" applyAlignment="1" applyProtection="1">
      <alignment horizontal="center" vertical="center"/>
    </xf>
    <xf numFmtId="1" fontId="98" fillId="2" borderId="5" xfId="0" applyNumberFormat="1" applyFont="1" applyFill="1" applyBorder="1" applyAlignment="1" applyProtection="1">
      <alignment horizontal="center" vertical="center"/>
      <protection locked="0"/>
    </xf>
    <xf numFmtId="0" fontId="29" fillId="0" borderId="5" xfId="0" applyFont="1" applyBorder="1" applyAlignment="1">
      <alignment horizontal="right" vertical="center"/>
    </xf>
    <xf numFmtId="44" fontId="29" fillId="2" borderId="54" xfId="0" applyNumberFormat="1" applyFont="1" applyFill="1" applyBorder="1" applyAlignment="1" applyProtection="1">
      <alignment vertical="center"/>
      <protection locked="0"/>
    </xf>
    <xf numFmtId="44" fontId="18" fillId="11" borderId="54" xfId="1" applyFont="1" applyFill="1" applyBorder="1" applyAlignment="1" applyProtection="1">
      <alignment vertical="center"/>
    </xf>
    <xf numFmtId="44" fontId="18" fillId="0" borderId="4" xfId="1" applyFont="1" applyFill="1" applyBorder="1" applyAlignment="1" applyProtection="1">
      <alignment vertical="center"/>
    </xf>
    <xf numFmtId="0" fontId="18" fillId="0" borderId="4" xfId="0" applyFont="1" applyFill="1" applyBorder="1" applyAlignment="1" applyProtection="1">
      <alignment horizontal="right" vertical="center"/>
    </xf>
    <xf numFmtId="0" fontId="5" fillId="0" borderId="4" xfId="0" applyFont="1" applyFill="1" applyBorder="1" applyAlignment="1" applyProtection="1">
      <alignment horizontal="right" vertical="center"/>
    </xf>
    <xf numFmtId="0" fontId="8" fillId="8" borderId="8" xfId="0" applyFont="1" applyFill="1" applyBorder="1" applyAlignment="1" applyProtection="1">
      <alignment horizontal="center" vertical="center" wrapText="1"/>
    </xf>
    <xf numFmtId="170" fontId="8" fillId="3" borderId="81" xfId="0" applyNumberFormat="1" applyFont="1" applyFill="1" applyBorder="1" applyAlignment="1" applyProtection="1">
      <alignment horizontal="right" vertical="center"/>
    </xf>
    <xf numFmtId="172" fontId="5" fillId="7" borderId="114" xfId="0" applyNumberFormat="1" applyFont="1" applyFill="1" applyBorder="1" applyAlignment="1" applyProtection="1">
      <alignment vertical="center"/>
    </xf>
    <xf numFmtId="172" fontId="5" fillId="0" borderId="82" xfId="0" applyNumberFormat="1" applyFont="1" applyFill="1" applyBorder="1" applyAlignment="1" applyProtection="1">
      <alignment horizontal="right" vertical="center"/>
    </xf>
    <xf numFmtId="49" fontId="17" fillId="2" borderId="38" xfId="0" applyNumberFormat="1"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xf>
    <xf numFmtId="0" fontId="18" fillId="0" borderId="115" xfId="0" applyFont="1" applyFill="1" applyBorder="1" applyAlignment="1" applyProtection="1">
      <alignment horizontal="right" vertical="center"/>
    </xf>
    <xf numFmtId="0" fontId="15" fillId="0" borderId="0" xfId="0" applyFont="1" applyBorder="1" applyAlignment="1" applyProtection="1">
      <alignment horizontal="center" vertical="center"/>
      <protection locked="0"/>
    </xf>
    <xf numFmtId="0" fontId="54" fillId="0" borderId="0" xfId="0" applyFont="1" applyFill="1" applyBorder="1" applyAlignment="1" applyProtection="1">
      <alignment horizontal="center" vertical="center"/>
    </xf>
    <xf numFmtId="0" fontId="101" fillId="0" borderId="116" xfId="0" applyFont="1" applyFill="1" applyBorder="1" applyAlignment="1" applyProtection="1">
      <alignment horizontal="right" vertical="center"/>
    </xf>
    <xf numFmtId="9" fontId="29" fillId="2" borderId="5" xfId="0" applyNumberFormat="1" applyFont="1" applyFill="1" applyBorder="1" applyAlignment="1" applyProtection="1">
      <alignment horizontal="center" vertical="center"/>
      <protection locked="0"/>
    </xf>
    <xf numFmtId="44" fontId="19" fillId="0" borderId="64" xfId="0" applyNumberFormat="1" applyFont="1" applyBorder="1" applyAlignment="1" applyProtection="1">
      <alignment vertical="center"/>
    </xf>
    <xf numFmtId="44" fontId="19" fillId="0" borderId="54" xfId="0" applyNumberFormat="1" applyFont="1" applyBorder="1" applyAlignment="1" applyProtection="1">
      <alignment vertical="center"/>
    </xf>
    <xf numFmtId="44" fontId="5" fillId="0" borderId="19" xfId="0" applyNumberFormat="1" applyFont="1" applyFill="1" applyBorder="1" applyAlignment="1" applyProtection="1">
      <alignment vertical="center"/>
    </xf>
    <xf numFmtId="44" fontId="8" fillId="0" borderId="4"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8" fillId="0" borderId="53" xfId="0" applyNumberFormat="1" applyFont="1" applyFill="1" applyBorder="1" applyAlignment="1" applyProtection="1">
      <alignment vertical="center"/>
    </xf>
    <xf numFmtId="44" fontId="5" fillId="0" borderId="99" xfId="0" applyNumberFormat="1" applyFont="1" applyFill="1" applyBorder="1" applyAlignment="1" applyProtection="1">
      <alignment vertical="center"/>
    </xf>
    <xf numFmtId="44" fontId="6" fillId="0" borderId="4" xfId="0" applyNumberFormat="1" applyFont="1" applyFill="1" applyBorder="1" applyAlignment="1" applyProtection="1">
      <alignment vertical="center"/>
    </xf>
    <xf numFmtId="44" fontId="0" fillId="0" borderId="4" xfId="0" applyNumberFormat="1" applyBorder="1" applyAlignment="1">
      <alignment vertical="center"/>
    </xf>
    <xf numFmtId="44" fontId="53" fillId="0" borderId="53" xfId="0" applyNumberFormat="1" applyFont="1" applyFill="1" applyBorder="1" applyAlignment="1" applyProtection="1">
      <alignment vertical="center"/>
    </xf>
    <xf numFmtId="44" fontId="7" fillId="0" borderId="4" xfId="0" applyNumberFormat="1" applyFont="1" applyFill="1" applyBorder="1" applyAlignment="1" applyProtection="1">
      <alignment vertical="center"/>
    </xf>
    <xf numFmtId="44" fontId="5" fillId="0" borderId="99" xfId="0" applyNumberFormat="1" applyFont="1" applyBorder="1" applyAlignment="1">
      <alignment vertical="center"/>
    </xf>
    <xf numFmtId="44" fontId="5" fillId="0" borderId="4" xfId="0" applyNumberFormat="1" applyFont="1" applyBorder="1" applyAlignment="1">
      <alignment vertical="center"/>
    </xf>
    <xf numFmtId="44" fontId="19" fillId="0" borderId="4" xfId="0" applyNumberFormat="1" applyFont="1" applyFill="1" applyBorder="1" applyAlignment="1" applyProtection="1">
      <alignment vertical="center"/>
    </xf>
    <xf numFmtId="44" fontId="6" fillId="0" borderId="117" xfId="0" applyNumberFormat="1" applyFont="1" applyFill="1" applyBorder="1" applyAlignment="1" applyProtection="1">
      <alignment vertical="center"/>
    </xf>
    <xf numFmtId="44" fontId="53" fillId="0" borderId="4" xfId="0" applyNumberFormat="1" applyFont="1" applyFill="1" applyBorder="1" applyAlignment="1" applyProtection="1">
      <alignment vertical="center"/>
    </xf>
    <xf numFmtId="44" fontId="54" fillId="0" borderId="4" xfId="0" applyNumberFormat="1" applyFont="1" applyFill="1" applyBorder="1" applyAlignment="1" applyProtection="1">
      <alignment vertical="center"/>
    </xf>
    <xf numFmtId="44" fontId="17" fillId="0" borderId="86" xfId="0" applyNumberFormat="1" applyFont="1" applyFill="1" applyBorder="1" applyAlignment="1" applyProtection="1">
      <alignment vertical="center"/>
    </xf>
    <xf numFmtId="44" fontId="53" fillId="0" borderId="99" xfId="0" applyNumberFormat="1" applyFont="1" applyFill="1" applyBorder="1" applyAlignment="1" applyProtection="1">
      <alignment vertical="center"/>
    </xf>
    <xf numFmtId="44" fontId="54" fillId="0" borderId="81" xfId="0" applyNumberFormat="1" applyFont="1" applyFill="1" applyBorder="1" applyAlignment="1" applyProtection="1">
      <alignment vertical="center"/>
    </xf>
    <xf numFmtId="44" fontId="53" fillId="0" borderId="86" xfId="0" applyNumberFormat="1" applyFont="1" applyFill="1" applyBorder="1" applyAlignment="1" applyProtection="1">
      <alignment vertical="center"/>
    </xf>
    <xf numFmtId="44" fontId="45" fillId="0" borderId="114" xfId="0" applyNumberFormat="1" applyFont="1" applyFill="1" applyBorder="1" applyAlignment="1" applyProtection="1">
      <alignment vertical="center"/>
    </xf>
    <xf numFmtId="44" fontId="7" fillId="0" borderId="95" xfId="0" applyNumberFormat="1" applyFont="1" applyFill="1" applyBorder="1" applyAlignment="1" applyProtection="1">
      <alignment vertical="center"/>
    </xf>
    <xf numFmtId="44" fontId="5" fillId="0" borderId="4" xfId="0" applyNumberFormat="1" applyFont="1" applyBorder="1" applyAlignment="1" applyProtection="1">
      <alignment vertical="center"/>
    </xf>
    <xf numFmtId="44" fontId="8" fillId="0" borderId="95" xfId="0" applyNumberFormat="1" applyFont="1" applyBorder="1" applyAlignment="1" applyProtection="1">
      <alignment vertical="center"/>
    </xf>
    <xf numFmtId="44" fontId="53" fillId="0" borderId="85" xfId="0" applyNumberFormat="1" applyFont="1" applyFill="1" applyBorder="1" applyAlignment="1" applyProtection="1">
      <alignment vertical="center"/>
    </xf>
    <xf numFmtId="44" fontId="24" fillId="0" borderId="75" xfId="0" applyNumberFormat="1" applyFont="1" applyFill="1" applyBorder="1" applyAlignment="1" applyProtection="1">
      <alignment vertical="center"/>
    </xf>
    <xf numFmtId="44" fontId="17" fillId="0" borderId="4" xfId="0" applyNumberFormat="1" applyFont="1" applyFill="1" applyBorder="1" applyAlignment="1" applyProtection="1">
      <alignment vertical="center"/>
    </xf>
    <xf numFmtId="44" fontId="6" fillId="0" borderId="19" xfId="0" applyNumberFormat="1" applyFont="1" applyFill="1" applyBorder="1" applyAlignment="1" applyProtection="1">
      <alignment vertical="center"/>
    </xf>
    <xf numFmtId="0" fontId="45" fillId="0" borderId="22" xfId="0" applyFont="1" applyFill="1" applyBorder="1" applyAlignment="1" applyProtection="1">
      <alignment horizontal="left" vertical="center"/>
    </xf>
    <xf numFmtId="0" fontId="15" fillId="0" borderId="7" xfId="0" applyFont="1" applyBorder="1"/>
    <xf numFmtId="10" fontId="29" fillId="0" borderId="7" xfId="0" applyNumberFormat="1" applyFont="1" applyFill="1" applyBorder="1" applyAlignment="1" applyProtection="1">
      <alignment horizontal="right" vertical="center"/>
    </xf>
    <xf numFmtId="44" fontId="29" fillId="0" borderId="114" xfId="0" applyNumberFormat="1" applyFont="1" applyFill="1" applyBorder="1" applyAlignment="1" applyProtection="1">
      <alignment vertical="center"/>
    </xf>
    <xf numFmtId="0" fontId="29" fillId="0" borderId="0" xfId="0" applyFont="1" applyFill="1"/>
    <xf numFmtId="0" fontId="102" fillId="0" borderId="0" xfId="0" applyFont="1" applyFill="1"/>
    <xf numFmtId="0" fontId="24" fillId="0" borderId="104" xfId="0" applyFont="1" applyFill="1" applyBorder="1" applyAlignment="1"/>
    <xf numFmtId="0" fontId="24" fillId="0" borderId="105" xfId="0" applyFont="1" applyFill="1" applyBorder="1" applyAlignment="1" applyProtection="1">
      <alignment wrapText="1"/>
    </xf>
    <xf numFmtId="0" fontId="24" fillId="0" borderId="105" xfId="0" applyFont="1" applyFill="1" applyBorder="1" applyAlignment="1" applyProtection="1"/>
    <xf numFmtId="0" fontId="24" fillId="0" borderId="105" xfId="0" applyFont="1" applyFill="1" applyBorder="1" applyAlignment="1" applyProtection="1">
      <alignment horizontal="center" wrapText="1"/>
    </xf>
    <xf numFmtId="0" fontId="24" fillId="0" borderId="79" xfId="0" applyFont="1" applyFill="1" applyBorder="1" applyAlignment="1">
      <alignment horizontal="center"/>
    </xf>
    <xf numFmtId="0" fontId="90" fillId="0" borderId="106" xfId="0" applyFont="1" applyFill="1" applyBorder="1" applyAlignment="1">
      <alignment vertical="center"/>
    </xf>
    <xf numFmtId="9" fontId="90" fillId="0" borderId="5" xfId="15" applyFont="1" applyFill="1" applyBorder="1" applyAlignment="1">
      <alignment horizontal="center" vertical="center" wrapText="1"/>
    </xf>
    <xf numFmtId="0" fontId="90" fillId="0" borderId="5" xfId="0" applyFont="1" applyFill="1" applyBorder="1" applyAlignment="1">
      <alignment vertical="center"/>
    </xf>
    <xf numFmtId="9" fontId="90" fillId="0" borderId="5" xfId="15" applyFont="1" applyFill="1" applyBorder="1" applyAlignment="1">
      <alignment vertical="center"/>
    </xf>
    <xf numFmtId="10" fontId="90" fillId="0" borderId="80" xfId="0" applyNumberFormat="1" applyFont="1" applyFill="1" applyBorder="1" applyAlignment="1">
      <alignment vertical="center"/>
    </xf>
    <xf numFmtId="0" fontId="90" fillId="0" borderId="107" xfId="0" applyFont="1" applyFill="1" applyBorder="1" applyAlignment="1">
      <alignment vertical="center"/>
    </xf>
    <xf numFmtId="9" fontId="90" fillId="0" borderId="108" xfId="15" applyFont="1" applyFill="1" applyBorder="1" applyAlignment="1">
      <alignment horizontal="center" vertical="center" wrapText="1"/>
    </xf>
    <xf numFmtId="0" fontId="90" fillId="0" borderId="108" xfId="0" applyFont="1" applyFill="1" applyBorder="1" applyAlignment="1">
      <alignment vertical="center"/>
    </xf>
    <xf numFmtId="9" fontId="90" fillId="0" borderId="108" xfId="15" applyFont="1" applyFill="1" applyBorder="1" applyAlignment="1">
      <alignment vertical="center"/>
    </xf>
    <xf numFmtId="10" fontId="90" fillId="0" borderId="109" xfId="0" applyNumberFormat="1" applyFont="1" applyFill="1" applyBorder="1" applyAlignment="1">
      <alignment vertical="center"/>
    </xf>
    <xf numFmtId="0" fontId="5" fillId="0" borderId="0" xfId="0" applyFont="1"/>
    <xf numFmtId="0" fontId="90" fillId="0" borderId="0" xfId="0" applyFont="1" applyFill="1" applyBorder="1" applyAlignment="1">
      <alignment vertical="center"/>
    </xf>
    <xf numFmtId="10" fontId="90" fillId="0" borderId="0" xfId="0" applyNumberFormat="1" applyFont="1" applyFill="1" applyBorder="1" applyAlignment="1">
      <alignment vertical="center"/>
    </xf>
    <xf numFmtId="0" fontId="90" fillId="0" borderId="5" xfId="0" applyFont="1" applyBorder="1"/>
    <xf numFmtId="0" fontId="90" fillId="0" borderId="108" xfId="0" applyFont="1" applyBorder="1"/>
    <xf numFmtId="0" fontId="5" fillId="0" borderId="0" xfId="0" applyFont="1" applyBorder="1" applyAlignment="1">
      <alignment wrapText="1"/>
    </xf>
    <xf numFmtId="0" fontId="5" fillId="0" borderId="0" xfId="0" applyFont="1" applyBorder="1" applyAlignment="1">
      <alignment horizontal="center" wrapText="1"/>
    </xf>
    <xf numFmtId="0" fontId="0" fillId="0" borderId="0" xfId="0" applyBorder="1" applyAlignment="1">
      <alignment wrapText="1"/>
    </xf>
    <xf numFmtId="169" fontId="5" fillId="0" borderId="20" xfId="15" applyNumberFormat="1" applyFont="1" applyFill="1" applyBorder="1" applyAlignment="1" applyProtection="1">
      <alignment vertical="center"/>
    </xf>
    <xf numFmtId="169" fontId="5" fillId="0" borderId="0" xfId="15" applyNumberFormat="1" applyFont="1" applyFill="1" applyBorder="1" applyAlignment="1" applyProtection="1">
      <alignment vertical="center"/>
    </xf>
    <xf numFmtId="169" fontId="6" fillId="0" borderId="0" xfId="15" applyNumberFormat="1" applyFont="1" applyFill="1" applyBorder="1" applyAlignment="1" applyProtection="1">
      <alignment vertical="center"/>
    </xf>
    <xf numFmtId="169" fontId="0" fillId="0" borderId="0" xfId="0" applyNumberFormat="1" applyBorder="1" applyAlignment="1">
      <alignment vertical="center"/>
    </xf>
    <xf numFmtId="169" fontId="5" fillId="0" borderId="0" xfId="0" applyNumberFormat="1" applyFont="1" applyFill="1" applyBorder="1" applyAlignment="1" applyProtection="1">
      <alignment vertical="center"/>
    </xf>
    <xf numFmtId="0" fontId="6" fillId="12" borderId="32" xfId="0" applyFont="1" applyFill="1" applyBorder="1" applyAlignment="1" applyProtection="1">
      <alignment vertical="center"/>
    </xf>
    <xf numFmtId="44" fontId="6" fillId="12" borderId="33" xfId="0" applyNumberFormat="1" applyFont="1" applyFill="1" applyBorder="1" applyAlignment="1" applyProtection="1">
      <alignment vertical="center"/>
    </xf>
    <xf numFmtId="15" fontId="8" fillId="5" borderId="14" xfId="0" applyNumberFormat="1" applyFont="1" applyFill="1" applyBorder="1" applyAlignment="1" applyProtection="1">
      <alignment vertical="center"/>
    </xf>
    <xf numFmtId="0" fontId="18" fillId="5" borderId="0" xfId="0" applyFont="1" applyFill="1" applyBorder="1" applyAlignment="1" applyProtection="1">
      <alignment vertical="center"/>
    </xf>
    <xf numFmtId="0" fontId="18" fillId="5" borderId="4" xfId="0" applyFont="1" applyFill="1" applyBorder="1" applyAlignment="1" applyProtection="1">
      <alignment vertical="center"/>
    </xf>
    <xf numFmtId="0" fontId="8" fillId="0" borderId="3" xfId="0" applyFont="1" applyFill="1" applyBorder="1" applyAlignment="1" applyProtection="1">
      <alignment horizontal="left" vertical="center"/>
    </xf>
    <xf numFmtId="0" fontId="17" fillId="0" borderId="47" xfId="0" applyFont="1" applyBorder="1" applyAlignment="1">
      <alignment horizontal="left" vertical="center"/>
    </xf>
    <xf numFmtId="0" fontId="19" fillId="0" borderId="21" xfId="0" applyFont="1" applyBorder="1" applyAlignment="1" applyProtection="1">
      <alignment horizontal="left" vertical="center"/>
    </xf>
    <xf numFmtId="0" fontId="18" fillId="0" borderId="21" xfId="0" applyFont="1" applyBorder="1" applyAlignment="1" applyProtection="1">
      <alignment vertical="center"/>
    </xf>
    <xf numFmtId="0" fontId="15" fillId="0" borderId="75" xfId="0" applyFont="1" applyBorder="1" applyAlignment="1">
      <alignment vertical="center"/>
    </xf>
    <xf numFmtId="0" fontId="17" fillId="0" borderId="21" xfId="0" applyFont="1" applyBorder="1" applyAlignment="1">
      <alignment horizontal="right" vertical="center"/>
    </xf>
    <xf numFmtId="0" fontId="17" fillId="2" borderId="5" xfId="0" applyFont="1" applyFill="1" applyBorder="1" applyAlignment="1" applyProtection="1">
      <alignment vertical="center"/>
      <protection locked="0"/>
    </xf>
    <xf numFmtId="0" fontId="24" fillId="0" borderId="105" xfId="0" applyFont="1" applyFill="1" applyBorder="1" applyAlignment="1"/>
    <xf numFmtId="0" fontId="69" fillId="3" borderId="118" xfId="0" applyFont="1" applyFill="1" applyBorder="1" applyAlignment="1" applyProtection="1">
      <alignment horizontal="center" vertical="center"/>
    </xf>
    <xf numFmtId="170" fontId="69" fillId="3" borderId="118" xfId="0" applyNumberFormat="1" applyFont="1" applyFill="1" applyBorder="1" applyAlignment="1" applyProtection="1">
      <alignment horizontal="center" vertical="center"/>
    </xf>
    <xf numFmtId="44" fontId="5" fillId="2" borderId="6" xfId="0" applyNumberFormat="1" applyFont="1" applyFill="1" applyBorder="1" applyAlignment="1" applyProtection="1">
      <alignment horizontal="right" vertical="center"/>
      <protection locked="0"/>
    </xf>
    <xf numFmtId="44" fontId="96" fillId="2" borderId="6" xfId="0" applyNumberFormat="1" applyFont="1" applyFill="1" applyBorder="1" applyAlignment="1" applyProtection="1">
      <alignment horizontal="right" vertical="center"/>
      <protection locked="0"/>
    </xf>
    <xf numFmtId="44" fontId="5" fillId="0" borderId="4" xfId="0" applyNumberFormat="1" applyFont="1" applyFill="1" applyBorder="1" applyAlignment="1" applyProtection="1">
      <alignment horizontal="right" vertical="center"/>
    </xf>
    <xf numFmtId="44" fontId="96" fillId="2" borderId="5" xfId="0" applyNumberFormat="1" applyFont="1" applyFill="1" applyBorder="1" applyAlignment="1" applyProtection="1">
      <alignment horizontal="right" vertical="center"/>
      <protection locked="0"/>
    </xf>
    <xf numFmtId="44" fontId="5" fillId="0" borderId="35" xfId="0" applyNumberFormat="1" applyFont="1" applyFill="1" applyBorder="1" applyAlignment="1" applyProtection="1">
      <alignment horizontal="right" vertical="center"/>
    </xf>
    <xf numFmtId="44" fontId="1" fillId="2" borderId="5" xfId="0" applyNumberFormat="1" applyFont="1" applyFill="1" applyBorder="1" applyAlignment="1" applyProtection="1">
      <alignment horizontal="right" vertical="center"/>
      <protection locked="0"/>
    </xf>
    <xf numFmtId="44" fontId="21" fillId="0" borderId="118" xfId="0" applyNumberFormat="1" applyFont="1" applyFill="1" applyBorder="1" applyAlignment="1" applyProtection="1">
      <alignment horizontal="right" vertical="center"/>
    </xf>
    <xf numFmtId="44" fontId="21" fillId="0" borderId="81" xfId="0" applyNumberFormat="1" applyFont="1" applyFill="1" applyBorder="1" applyAlignment="1" applyProtection="1">
      <alignment horizontal="right" vertical="center"/>
    </xf>
    <xf numFmtId="44" fontId="5" fillId="10" borderId="119" xfId="0" applyNumberFormat="1" applyFont="1" applyFill="1" applyBorder="1" applyAlignment="1" applyProtection="1">
      <alignment horizontal="right" vertical="center"/>
    </xf>
    <xf numFmtId="44" fontId="5" fillId="10" borderId="4" xfId="0" applyNumberFormat="1" applyFont="1" applyFill="1" applyBorder="1" applyAlignment="1" applyProtection="1">
      <alignment horizontal="right" vertical="center"/>
    </xf>
    <xf numFmtId="44" fontId="5" fillId="2" borderId="120" xfId="0" applyNumberFormat="1" applyFont="1" applyFill="1" applyBorder="1" applyAlignment="1" applyProtection="1">
      <alignment horizontal="right" vertical="center"/>
      <protection locked="0"/>
    </xf>
    <xf numFmtId="44" fontId="5" fillId="2" borderId="121" xfId="0" applyNumberFormat="1" applyFont="1" applyFill="1" applyBorder="1" applyAlignment="1" applyProtection="1">
      <alignment horizontal="right" vertical="center"/>
      <protection locked="0"/>
    </xf>
    <xf numFmtId="44" fontId="5" fillId="0" borderId="86" xfId="0" applyNumberFormat="1" applyFont="1" applyFill="1" applyBorder="1" applyAlignment="1" applyProtection="1">
      <alignment horizontal="right" vertical="center"/>
    </xf>
    <xf numFmtId="44" fontId="5" fillId="2" borderId="60" xfId="0" applyNumberFormat="1" applyFont="1" applyFill="1" applyBorder="1" applyAlignment="1" applyProtection="1">
      <alignment horizontal="right" vertical="center"/>
      <protection locked="0"/>
    </xf>
    <xf numFmtId="44" fontId="5" fillId="2" borderId="55" xfId="0" applyNumberFormat="1" applyFont="1" applyFill="1" applyBorder="1" applyAlignment="1" applyProtection="1">
      <alignment horizontal="right" vertical="center"/>
      <protection locked="0"/>
    </xf>
    <xf numFmtId="44" fontId="5" fillId="0" borderId="55" xfId="0" applyNumberFormat="1" applyFont="1" applyBorder="1" applyAlignment="1" applyProtection="1">
      <alignment vertical="center"/>
    </xf>
    <xf numFmtId="44" fontId="21" fillId="0" borderId="122" xfId="0" applyNumberFormat="1" applyFont="1" applyFill="1" applyBorder="1" applyAlignment="1" applyProtection="1">
      <alignment vertical="center"/>
    </xf>
    <xf numFmtId="44" fontId="21" fillId="0" borderId="122" xfId="0" applyNumberFormat="1" applyFont="1" applyBorder="1" applyAlignment="1" applyProtection="1">
      <alignment vertical="center"/>
    </xf>
    <xf numFmtId="44" fontId="5" fillId="10" borderId="60" xfId="0" applyNumberFormat="1" applyFont="1" applyFill="1" applyBorder="1" applyAlignment="1" applyProtection="1">
      <alignment vertical="center"/>
    </xf>
    <xf numFmtId="44" fontId="5" fillId="2" borderId="123" xfId="0" applyNumberFormat="1" applyFont="1" applyFill="1" applyBorder="1" applyAlignment="1" applyProtection="1">
      <alignment horizontal="right" vertical="center"/>
      <protection locked="0"/>
    </xf>
    <xf numFmtId="44" fontId="5" fillId="0" borderId="123" xfId="0" applyNumberFormat="1" applyFont="1" applyBorder="1" applyAlignment="1" applyProtection="1">
      <alignment vertical="center"/>
    </xf>
    <xf numFmtId="44" fontId="5" fillId="2" borderId="30" xfId="0" applyNumberFormat="1" applyFont="1" applyFill="1" applyBorder="1" applyAlignment="1" applyProtection="1">
      <alignment horizontal="right" vertical="center"/>
      <protection locked="0"/>
    </xf>
    <xf numFmtId="44" fontId="5" fillId="0" borderId="30" xfId="0" applyNumberFormat="1" applyFont="1" applyBorder="1" applyAlignment="1" applyProtection="1">
      <alignment vertical="center"/>
    </xf>
    <xf numFmtId="44" fontId="21" fillId="2" borderId="71" xfId="0" applyNumberFormat="1" applyFont="1" applyFill="1" applyBorder="1" applyAlignment="1" applyProtection="1">
      <alignment vertical="center"/>
      <protection locked="0"/>
    </xf>
    <xf numFmtId="44" fontId="5" fillId="0" borderId="71" xfId="0" applyNumberFormat="1" applyFont="1" applyBorder="1" applyAlignment="1" applyProtection="1">
      <alignment vertical="center"/>
    </xf>
    <xf numFmtId="44" fontId="5" fillId="0" borderId="72" xfId="0" applyNumberFormat="1" applyFont="1" applyBorder="1" applyAlignment="1" applyProtection="1">
      <alignment vertical="center"/>
    </xf>
    <xf numFmtId="44" fontId="8" fillId="0" borderId="49" xfId="0" applyNumberFormat="1" applyFont="1" applyBorder="1" applyAlignment="1" applyProtection="1">
      <alignment vertical="center"/>
    </xf>
    <xf numFmtId="44" fontId="8" fillId="0" borderId="82" xfId="0" applyNumberFormat="1" applyFont="1" applyBorder="1" applyAlignment="1" applyProtection="1">
      <alignment vertical="center"/>
    </xf>
    <xf numFmtId="44" fontId="21" fillId="0" borderId="124" xfId="0" applyNumberFormat="1" applyFont="1" applyFill="1" applyBorder="1" applyAlignment="1" applyProtection="1">
      <alignment vertical="center"/>
    </xf>
    <xf numFmtId="44" fontId="5" fillId="0" borderId="124" xfId="0" applyNumberFormat="1" applyFont="1" applyFill="1" applyBorder="1" applyAlignment="1" applyProtection="1">
      <alignment vertical="center"/>
    </xf>
    <xf numFmtId="44" fontId="5" fillId="0" borderId="8" xfId="0" applyNumberFormat="1" applyFont="1" applyFill="1" applyBorder="1" applyAlignment="1" applyProtection="1">
      <alignment vertical="center"/>
    </xf>
    <xf numFmtId="44" fontId="21" fillId="2" borderId="125" xfId="0" applyNumberFormat="1" applyFont="1" applyFill="1" applyBorder="1" applyAlignment="1" applyProtection="1">
      <alignment vertical="center"/>
      <protection locked="0"/>
    </xf>
    <xf numFmtId="44" fontId="5" fillId="0" borderId="68" xfId="0" applyNumberFormat="1" applyFont="1" applyBorder="1" applyAlignment="1" applyProtection="1">
      <alignment vertical="center"/>
    </xf>
    <xf numFmtId="44" fontId="5" fillId="0" borderId="15" xfId="0" applyNumberFormat="1" applyFont="1" applyFill="1" applyBorder="1" applyAlignment="1" applyProtection="1">
      <alignment vertical="center"/>
    </xf>
    <xf numFmtId="44" fontId="15" fillId="0" borderId="4" xfId="0" applyNumberFormat="1" applyFont="1" applyBorder="1" applyAlignment="1">
      <alignment vertical="center"/>
    </xf>
    <xf numFmtId="44" fontId="54" fillId="0" borderId="53" xfId="0" applyNumberFormat="1" applyFont="1" applyFill="1" applyBorder="1" applyAlignment="1" applyProtection="1">
      <alignment vertical="center"/>
    </xf>
    <xf numFmtId="44" fontId="6" fillId="0" borderId="15" xfId="0" applyNumberFormat="1" applyFont="1" applyFill="1" applyBorder="1" applyAlignment="1" applyProtection="1">
      <alignment vertical="center"/>
    </xf>
    <xf numFmtId="44" fontId="49" fillId="0" borderId="114" xfId="0" applyNumberFormat="1" applyFont="1" applyBorder="1" applyAlignment="1">
      <alignment vertical="center"/>
    </xf>
    <xf numFmtId="44" fontId="19" fillId="0" borderId="126" xfId="0" applyNumberFormat="1" applyFont="1" applyBorder="1" applyAlignment="1" applyProtection="1">
      <alignment vertical="center"/>
    </xf>
    <xf numFmtId="44" fontId="5" fillId="0" borderId="60" xfId="0" applyNumberFormat="1" applyFont="1" applyFill="1" applyBorder="1" applyAlignment="1" applyProtection="1">
      <alignment horizontal="right" vertical="center"/>
    </xf>
    <xf numFmtId="44" fontId="5" fillId="2" borderId="54" xfId="0" applyNumberFormat="1" applyFont="1" applyFill="1" applyBorder="1" applyAlignment="1" applyProtection="1">
      <alignment horizontal="right" vertical="center"/>
      <protection locked="0"/>
    </xf>
    <xf numFmtId="44" fontId="5" fillId="0" borderId="54" xfId="0" applyNumberFormat="1" applyFont="1" applyFill="1" applyBorder="1" applyAlignment="1" applyProtection="1">
      <alignment horizontal="right" vertical="center"/>
    </xf>
    <xf numFmtId="44" fontId="5" fillId="10" borderId="123" xfId="0" applyNumberFormat="1" applyFont="1" applyFill="1" applyBorder="1" applyAlignment="1" applyProtection="1">
      <alignment horizontal="right" vertical="center"/>
    </xf>
    <xf numFmtId="44" fontId="5" fillId="0" borderId="4" xfId="0" applyNumberFormat="1" applyFont="1" applyBorder="1" applyAlignment="1" applyProtection="1">
      <alignment horizontal="right" vertical="center"/>
    </xf>
    <xf numFmtId="44" fontId="5" fillId="2" borderId="122" xfId="0" applyNumberFormat="1" applyFont="1" applyFill="1" applyBorder="1" applyAlignment="1" applyProtection="1">
      <alignment horizontal="right" vertical="center"/>
      <protection locked="0"/>
    </xf>
    <xf numFmtId="44" fontId="5" fillId="0" borderId="122" xfId="0" applyNumberFormat="1" applyFont="1" applyBorder="1" applyAlignment="1" applyProtection="1">
      <alignment horizontal="right" vertical="center"/>
    </xf>
    <xf numFmtId="44" fontId="5" fillId="10" borderId="59" xfId="0" applyNumberFormat="1" applyFont="1" applyFill="1" applyBorder="1" applyAlignment="1" applyProtection="1">
      <alignment horizontal="right" vertical="center"/>
    </xf>
    <xf numFmtId="0" fontId="68" fillId="0" borderId="77" xfId="0" applyFont="1" applyBorder="1" applyAlignment="1" applyProtection="1">
      <alignment vertical="center" wrapText="1"/>
    </xf>
    <xf numFmtId="0" fontId="68" fillId="0" borderId="0" xfId="0" applyFont="1" applyBorder="1" applyAlignment="1" applyProtection="1">
      <alignment vertical="center" wrapText="1"/>
    </xf>
    <xf numFmtId="0" fontId="8" fillId="3" borderId="124" xfId="0" applyFont="1" applyFill="1" applyBorder="1" applyAlignment="1" applyProtection="1">
      <alignment horizontal="center" vertical="center" wrapText="1"/>
    </xf>
    <xf numFmtId="0" fontId="27" fillId="2" borderId="121" xfId="0" applyFont="1" applyFill="1" applyBorder="1" applyAlignment="1" applyProtection="1">
      <alignment horizontal="center" vertical="center"/>
      <protection locked="0"/>
    </xf>
    <xf numFmtId="0" fontId="21" fillId="0" borderId="121" xfId="0" applyFont="1" applyBorder="1" applyAlignment="1" applyProtection="1">
      <alignment horizontal="left" vertical="center"/>
    </xf>
    <xf numFmtId="44" fontId="5" fillId="2" borderId="127" xfId="0" applyNumberFormat="1" applyFont="1" applyFill="1" applyBorder="1" applyAlignment="1" applyProtection="1">
      <alignment horizontal="right" vertical="center"/>
      <protection locked="0"/>
    </xf>
    <xf numFmtId="44" fontId="5" fillId="2" borderId="93" xfId="0" applyNumberFormat="1" applyFont="1" applyFill="1" applyBorder="1" applyAlignment="1" applyProtection="1">
      <alignment horizontal="right" vertical="center"/>
      <protection locked="0"/>
    </xf>
    <xf numFmtId="44" fontId="5" fillId="2" borderId="5" xfId="0" applyNumberFormat="1" applyFont="1" applyFill="1" applyBorder="1" applyAlignment="1" applyProtection="1">
      <alignment horizontal="right" vertical="center"/>
      <protection locked="0"/>
    </xf>
    <xf numFmtId="44" fontId="5" fillId="2" borderId="76" xfId="0" applyNumberFormat="1" applyFont="1" applyFill="1" applyBorder="1" applyAlignment="1" applyProtection="1">
      <alignment horizontal="right" vertical="center"/>
      <protection locked="0"/>
    </xf>
    <xf numFmtId="44" fontId="5" fillId="10" borderId="121" xfId="0" applyNumberFormat="1" applyFont="1" applyFill="1" applyBorder="1" applyAlignment="1" applyProtection="1">
      <alignment horizontal="right" vertical="center"/>
    </xf>
    <xf numFmtId="44" fontId="5" fillId="10" borderId="30" xfId="0" applyNumberFormat="1" applyFont="1" applyFill="1" applyBorder="1" applyAlignment="1" applyProtection="1">
      <alignment horizontal="right" vertical="center"/>
    </xf>
    <xf numFmtId="0" fontId="8" fillId="3" borderId="49" xfId="0" applyFont="1" applyFill="1" applyBorder="1" applyAlignment="1" applyProtection="1">
      <alignment horizontal="center" vertical="center" wrapText="1"/>
    </xf>
    <xf numFmtId="169" fontId="15" fillId="0" borderId="0" xfId="0" applyNumberFormat="1" applyFont="1" applyBorder="1" applyAlignment="1">
      <alignment vertical="center"/>
    </xf>
    <xf numFmtId="0" fontId="41" fillId="0" borderId="3" xfId="0" applyFont="1" applyBorder="1" applyAlignment="1">
      <alignment horizontal="center" vertical="center"/>
    </xf>
    <xf numFmtId="0" fontId="18" fillId="0" borderId="75" xfId="0" applyFont="1" applyFill="1" applyBorder="1" applyAlignment="1" applyProtection="1">
      <alignment vertical="center"/>
    </xf>
    <xf numFmtId="49" fontId="17" fillId="2" borderId="54" xfId="0" applyNumberFormat="1" applyFont="1" applyFill="1" applyBorder="1" applyAlignment="1" applyProtection="1">
      <alignment horizontal="left" vertical="center"/>
      <protection locked="0"/>
    </xf>
    <xf numFmtId="0" fontId="0" fillId="0" borderId="53" xfId="0" applyBorder="1"/>
    <xf numFmtId="0" fontId="18" fillId="0" borderId="128" xfId="0" applyFont="1" applyBorder="1" applyAlignment="1" applyProtection="1">
      <alignment horizontal="right" vertical="center"/>
    </xf>
    <xf numFmtId="0" fontId="5" fillId="0" borderId="129" xfId="0" applyFont="1" applyFill="1" applyBorder="1" applyAlignment="1" applyProtection="1">
      <alignment horizontal="right" vertical="center"/>
    </xf>
    <xf numFmtId="0" fontId="18" fillId="0" borderId="130" xfId="0" applyFont="1" applyBorder="1" applyAlignment="1" applyProtection="1">
      <alignment horizontal="right" vertical="center"/>
    </xf>
    <xf numFmtId="0" fontId="18" fillId="0" borderId="23" xfId="0" applyFont="1" applyFill="1" applyBorder="1" applyAlignment="1" applyProtection="1">
      <alignment horizontal="right" vertical="center"/>
    </xf>
    <xf numFmtId="0" fontId="5" fillId="0" borderId="24" xfId="0" applyFont="1" applyFill="1" applyBorder="1" applyAlignment="1" applyProtection="1">
      <alignment horizontal="right" vertical="center"/>
    </xf>
    <xf numFmtId="0" fontId="27" fillId="10" borderId="131" xfId="0" applyFont="1" applyFill="1" applyBorder="1" applyAlignment="1" applyProtection="1">
      <alignment horizontal="right" vertical="center"/>
    </xf>
    <xf numFmtId="0" fontId="18" fillId="0" borderId="132" xfId="0" applyFont="1" applyFill="1" applyBorder="1" applyAlignment="1" applyProtection="1">
      <alignment horizontal="right" vertical="center"/>
    </xf>
    <xf numFmtId="0" fontId="5" fillId="0" borderId="110" xfId="0" applyFont="1" applyFill="1" applyBorder="1" applyAlignment="1" applyProtection="1">
      <alignment horizontal="right" vertical="center"/>
    </xf>
    <xf numFmtId="0" fontId="18" fillId="0" borderId="133" xfId="0" applyFont="1" applyFill="1" applyBorder="1" applyAlignment="1" applyProtection="1">
      <alignment horizontal="right" vertical="center"/>
    </xf>
    <xf numFmtId="0" fontId="5" fillId="0" borderId="134" xfId="0" applyFont="1" applyBorder="1" applyAlignment="1" applyProtection="1">
      <alignment horizontal="right" vertical="center"/>
    </xf>
    <xf numFmtId="0" fontId="8" fillId="0" borderId="135" xfId="0" applyFont="1" applyBorder="1" applyAlignment="1" applyProtection="1">
      <alignment horizontal="right" vertical="center"/>
    </xf>
    <xf numFmtId="0" fontId="27" fillId="0" borderId="67" xfId="0" applyFont="1" applyFill="1" applyBorder="1" applyAlignment="1" applyProtection="1">
      <alignment horizontal="right" vertical="center"/>
    </xf>
    <xf numFmtId="0" fontId="18" fillId="0" borderId="112" xfId="0"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18" fillId="0" borderId="113" xfId="0" applyFont="1" applyFill="1" applyBorder="1" applyAlignment="1" applyProtection="1">
      <alignment horizontal="right" vertical="center"/>
    </xf>
    <xf numFmtId="0" fontId="18" fillId="0" borderId="136" xfId="0" applyFont="1" applyFill="1" applyBorder="1" applyAlignment="1" applyProtection="1">
      <alignment horizontal="right" vertical="center"/>
    </xf>
    <xf numFmtId="0" fontId="18" fillId="0" borderId="24" xfId="0" applyFont="1" applyFill="1" applyBorder="1" applyAlignment="1" applyProtection="1">
      <alignment horizontal="right" vertical="center"/>
    </xf>
    <xf numFmtId="1" fontId="54" fillId="13" borderId="65" xfId="0" applyNumberFormat="1" applyFont="1" applyFill="1" applyBorder="1" applyAlignment="1" applyProtection="1">
      <alignment horizontal="right" vertical="center"/>
    </xf>
    <xf numFmtId="0" fontId="5" fillId="0" borderId="116" xfId="0" applyFont="1" applyBorder="1" applyAlignment="1" applyProtection="1">
      <alignment horizontal="right" vertical="center"/>
    </xf>
    <xf numFmtId="0" fontId="18" fillId="5" borderId="132" xfId="0" applyFont="1" applyFill="1" applyBorder="1" applyAlignment="1" applyProtection="1">
      <alignment horizontal="right" vertical="center"/>
    </xf>
    <xf numFmtId="0" fontId="5" fillId="0" borderId="110" xfId="0" applyFont="1" applyBorder="1" applyAlignment="1" applyProtection="1">
      <alignment horizontal="right" vertical="center"/>
    </xf>
    <xf numFmtId="0" fontId="5" fillId="0" borderId="136" xfId="0" applyFont="1" applyBorder="1" applyAlignment="1" applyProtection="1">
      <alignment horizontal="right" vertical="center"/>
    </xf>
    <xf numFmtId="0" fontId="24" fillId="0" borderId="116" xfId="0" applyFont="1" applyBorder="1" applyAlignment="1" applyProtection="1">
      <alignment horizontal="right" vertical="center"/>
    </xf>
    <xf numFmtId="49" fontId="64" fillId="0" borderId="15" xfId="0" applyNumberFormat="1" applyFont="1" applyBorder="1" applyAlignment="1" applyProtection="1">
      <alignment vertical="center"/>
    </xf>
    <xf numFmtId="174" fontId="15" fillId="0" borderId="4" xfId="0" applyNumberFormat="1" applyFont="1" applyBorder="1" applyAlignment="1">
      <alignment horizontal="left" vertical="center"/>
    </xf>
    <xf numFmtId="0" fontId="42" fillId="5" borderId="2" xfId="0" applyFont="1" applyFill="1" applyBorder="1" applyAlignment="1" applyProtection="1">
      <alignment horizontal="center" vertical="center"/>
    </xf>
    <xf numFmtId="0" fontId="42" fillId="5" borderId="0" xfId="0" applyFont="1" applyFill="1" applyBorder="1" applyAlignment="1" applyProtection="1">
      <alignment horizontal="center" vertical="center"/>
    </xf>
    <xf numFmtId="0" fontId="15" fillId="0" borderId="15" xfId="0" applyFont="1" applyBorder="1" applyAlignment="1" applyProtection="1">
      <alignment horizontal="center" vertical="center" wrapText="1"/>
    </xf>
    <xf numFmtId="0" fontId="27" fillId="2" borderId="138" xfId="0" applyFont="1" applyFill="1" applyBorder="1" applyAlignment="1" applyProtection="1">
      <alignment horizontal="center" vertical="center"/>
      <protection locked="0"/>
    </xf>
    <xf numFmtId="0" fontId="15" fillId="0" borderId="0" xfId="0" applyFont="1" applyBorder="1" applyAlignment="1">
      <alignment vertical="center"/>
    </xf>
    <xf numFmtId="0" fontId="17" fillId="0" borderId="0" xfId="0" applyFont="1" applyAlignment="1">
      <alignment horizontal="center" vertical="top" wrapText="1"/>
    </xf>
    <xf numFmtId="0" fontId="85" fillId="0" borderId="0" xfId="0" applyFont="1" applyAlignment="1">
      <alignment vertical="center" wrapText="1"/>
    </xf>
    <xf numFmtId="0" fontId="15" fillId="0" borderId="0" xfId="0" applyFont="1" applyAlignment="1">
      <alignment horizontal="center" vertical="top" wrapText="1"/>
    </xf>
    <xf numFmtId="0" fontId="15" fillId="0" borderId="0" xfId="0" applyFont="1" applyAlignment="1">
      <alignment vertical="center" wrapText="1"/>
    </xf>
    <xf numFmtId="0" fontId="104" fillId="0" borderId="0" xfId="0" applyFont="1" applyAlignment="1">
      <alignment vertical="center" wrapText="1"/>
    </xf>
    <xf numFmtId="0" fontId="105" fillId="0" borderId="0" xfId="0" applyFont="1" applyAlignment="1">
      <alignment vertical="center" wrapText="1"/>
    </xf>
    <xf numFmtId="0" fontId="90" fillId="0" borderId="0" xfId="0" applyFont="1" applyAlignment="1">
      <alignment vertical="center" wrapText="1"/>
    </xf>
    <xf numFmtId="177" fontId="38" fillId="0" borderId="0" xfId="0" applyNumberFormat="1" applyFont="1" applyBorder="1" applyAlignment="1" applyProtection="1">
      <alignment horizontal="left" vertical="center"/>
    </xf>
    <xf numFmtId="0" fontId="15" fillId="0" borderId="2" xfId="0" applyFont="1" applyBorder="1"/>
    <xf numFmtId="0" fontId="106" fillId="0" borderId="2" xfId="0" applyFont="1" applyBorder="1" applyAlignment="1" applyProtection="1">
      <alignment horizontal="center" vertical="center"/>
    </xf>
    <xf numFmtId="0" fontId="15" fillId="0" borderId="19" xfId="0" applyFont="1" applyBorder="1"/>
    <xf numFmtId="0" fontId="15" fillId="0" borderId="0" xfId="0" applyFont="1" applyBorder="1"/>
    <xf numFmtId="177" fontId="33" fillId="0" borderId="0" xfId="0" applyNumberFormat="1" applyFont="1" applyBorder="1" applyAlignment="1" applyProtection="1">
      <alignment horizontal="left" vertical="center"/>
    </xf>
    <xf numFmtId="0" fontId="107" fillId="0" borderId="31" xfId="0" applyFont="1" applyBorder="1" applyAlignment="1">
      <alignment horizontal="left" vertical="center"/>
    </xf>
    <xf numFmtId="0" fontId="107" fillId="0" borderId="31" xfId="0" applyFont="1" applyBorder="1" applyAlignment="1">
      <alignment vertical="center"/>
    </xf>
    <xf numFmtId="177" fontId="81" fillId="0" borderId="0" xfId="0" applyNumberFormat="1" applyFont="1" applyBorder="1" applyAlignment="1" applyProtection="1">
      <alignment horizontal="left" vertical="center"/>
    </xf>
    <xf numFmtId="178" fontId="64" fillId="0" borderId="0" xfId="0" applyNumberFormat="1" applyFont="1" applyBorder="1" applyAlignment="1" applyProtection="1">
      <alignment horizontal="left" vertical="center"/>
    </xf>
    <xf numFmtId="178" fontId="38" fillId="0" borderId="0" xfId="0" applyNumberFormat="1" applyFont="1" applyBorder="1" applyAlignment="1">
      <alignment vertical="center"/>
    </xf>
    <xf numFmtId="176" fontId="81" fillId="0" borderId="0" xfId="0" applyNumberFormat="1" applyFont="1" applyBorder="1" applyAlignment="1">
      <alignment horizontal="left" vertical="center"/>
    </xf>
    <xf numFmtId="176" fontId="64" fillId="0" borderId="0" xfId="0" applyNumberFormat="1" applyFont="1" applyBorder="1" applyAlignment="1">
      <alignment horizontal="left" vertical="center"/>
    </xf>
    <xf numFmtId="177" fontId="33" fillId="0" borderId="13" xfId="0" applyNumberFormat="1" applyFont="1" applyBorder="1" applyAlignment="1" applyProtection="1">
      <alignment horizontal="left" vertical="center"/>
    </xf>
    <xf numFmtId="9" fontId="5" fillId="0" borderId="20" xfId="15" applyFont="1" applyBorder="1" applyAlignment="1" applyProtection="1">
      <alignment vertical="center"/>
    </xf>
    <xf numFmtId="0" fontId="1" fillId="0" borderId="0" xfId="0" applyFont="1" applyBorder="1" applyAlignment="1" applyProtection="1">
      <alignment vertical="center"/>
    </xf>
    <xf numFmtId="0" fontId="1" fillId="0" borderId="20" xfId="0" applyFont="1" applyBorder="1" applyAlignment="1" applyProtection="1">
      <alignment horizontal="center" vertical="center"/>
    </xf>
    <xf numFmtId="0" fontId="1" fillId="0" borderId="0" xfId="0" applyFont="1" applyBorder="1" applyAlignment="1" applyProtection="1">
      <alignment horizontal="center" vertical="center"/>
    </xf>
    <xf numFmtId="0" fontId="36" fillId="0" borderId="0" xfId="0" applyFont="1"/>
    <xf numFmtId="170" fontId="53" fillId="0" borderId="12" xfId="0" applyNumberFormat="1" applyFont="1" applyFill="1" applyBorder="1" applyAlignment="1" applyProtection="1">
      <alignment horizontal="right" vertical="center"/>
    </xf>
    <xf numFmtId="2" fontId="1"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169" fontId="1" fillId="0" borderId="0" xfId="15" applyNumberFormat="1" applyFont="1" applyFill="1" applyBorder="1" applyAlignment="1" applyProtection="1">
      <alignment vertical="center"/>
    </xf>
    <xf numFmtId="170" fontId="1" fillId="0" borderId="0" xfId="0" applyNumberFormat="1" applyFont="1" applyFill="1" applyBorder="1" applyAlignment="1" applyProtection="1">
      <alignment horizontal="left" vertical="center"/>
    </xf>
    <xf numFmtId="170" fontId="1" fillId="0" borderId="0" xfId="0" applyNumberFormat="1" applyFont="1" applyFill="1" applyBorder="1" applyAlignment="1" applyProtection="1">
      <alignment vertical="center"/>
    </xf>
    <xf numFmtId="170" fontId="1" fillId="0" borderId="0" xfId="0" applyNumberFormat="1" applyFont="1" applyFill="1" applyBorder="1" applyAlignment="1" applyProtection="1">
      <alignment horizontal="center" vertical="center"/>
    </xf>
    <xf numFmtId="0" fontId="1" fillId="0" borderId="0" xfId="0" applyFont="1" applyBorder="1" applyAlignment="1">
      <alignment horizontal="left" vertical="center"/>
    </xf>
    <xf numFmtId="170" fontId="1" fillId="0" borderId="45" xfId="0" applyNumberFormat="1" applyFont="1" applyFill="1" applyBorder="1" applyAlignment="1" applyProtection="1">
      <alignment vertical="center"/>
    </xf>
    <xf numFmtId="0" fontId="1" fillId="0" borderId="3" xfId="0" applyFont="1" applyFill="1" applyBorder="1" applyAlignment="1" applyProtection="1">
      <alignment horizontal="left" vertical="center" wrapText="1"/>
    </xf>
    <xf numFmtId="9" fontId="1" fillId="0" borderId="0" xfId="15" applyFont="1" applyFill="1" applyBorder="1" applyAlignment="1" applyProtection="1">
      <alignment vertical="center"/>
    </xf>
    <xf numFmtId="0" fontId="1" fillId="0" borderId="0" xfId="0" applyFont="1" applyBorder="1" applyAlignment="1">
      <alignment vertical="center"/>
    </xf>
    <xf numFmtId="170" fontId="1" fillId="0" borderId="20" xfId="0" applyNumberFormat="1" applyFont="1" applyFill="1" applyBorder="1" applyAlignment="1" applyProtection="1">
      <alignment horizontal="center" vertical="center"/>
    </xf>
    <xf numFmtId="170" fontId="1" fillId="0" borderId="20" xfId="0" applyNumberFormat="1" applyFont="1" applyBorder="1" applyAlignment="1">
      <alignment vertical="center"/>
    </xf>
    <xf numFmtId="0" fontId="8" fillId="0" borderId="0" xfId="0" applyFont="1" applyBorder="1" applyAlignment="1">
      <alignment vertical="center" wrapText="1"/>
    </xf>
    <xf numFmtId="0" fontId="1" fillId="0" borderId="0" xfId="0" applyFont="1" applyBorder="1" applyAlignment="1">
      <alignment vertical="center" wrapText="1"/>
    </xf>
    <xf numFmtId="170" fontId="1" fillId="0" borderId="0" xfId="0" applyNumberFormat="1" applyFont="1" applyBorder="1" applyAlignment="1">
      <alignment vertical="center"/>
    </xf>
    <xf numFmtId="9" fontId="1" fillId="0" borderId="3" xfId="0" applyNumberFormat="1" applyFont="1" applyFill="1" applyBorder="1" applyAlignment="1" applyProtection="1">
      <alignment vertical="center"/>
    </xf>
    <xf numFmtId="0" fontId="12" fillId="0" borderId="0" xfId="0" applyFont="1"/>
    <xf numFmtId="0" fontId="1" fillId="0" borderId="10" xfId="0" applyFont="1" applyBorder="1" applyAlignment="1" applyProtection="1">
      <alignment vertical="center"/>
    </xf>
    <xf numFmtId="9" fontId="1" fillId="0" borderId="0" xfId="15" applyFont="1" applyBorder="1" applyAlignment="1" applyProtection="1">
      <alignment vertical="center"/>
    </xf>
    <xf numFmtId="0" fontId="1" fillId="0" borderId="10" xfId="0" applyFont="1" applyFill="1" applyBorder="1" applyAlignment="1" applyProtection="1">
      <alignment horizontal="center" vertical="center"/>
    </xf>
    <xf numFmtId="9" fontId="1" fillId="0" borderId="10" xfId="0" applyNumberFormat="1" applyFont="1" applyFill="1" applyBorder="1" applyAlignment="1" applyProtection="1">
      <alignment vertical="center"/>
    </xf>
    <xf numFmtId="0" fontId="1" fillId="0" borderId="10" xfId="0" applyFont="1" applyFill="1" applyBorder="1" applyAlignment="1" applyProtection="1">
      <alignment horizontal="left" vertical="center"/>
    </xf>
    <xf numFmtId="0" fontId="47" fillId="0" borderId="3" xfId="0" applyFont="1" applyBorder="1" applyAlignment="1">
      <alignment horizontal="right" vertical="center" wrapText="1"/>
    </xf>
    <xf numFmtId="0" fontId="1" fillId="0" borderId="0" xfId="0" applyFont="1" applyBorder="1" applyAlignment="1">
      <alignment horizontal="right" vertical="center"/>
    </xf>
    <xf numFmtId="0" fontId="47" fillId="0" borderId="26" xfId="0" applyFont="1" applyBorder="1" applyAlignment="1" applyProtection="1">
      <alignment vertical="center"/>
    </xf>
    <xf numFmtId="170" fontId="7" fillId="0" borderId="12" xfId="0" applyNumberFormat="1" applyFont="1" applyFill="1" applyBorder="1" applyAlignment="1" applyProtection="1">
      <alignment vertical="center"/>
    </xf>
    <xf numFmtId="0" fontId="112" fillId="12" borderId="31" xfId="0" applyFont="1" applyFill="1" applyBorder="1" applyAlignment="1" applyProtection="1">
      <alignment vertical="center"/>
    </xf>
    <xf numFmtId="0" fontId="113" fillId="0" borderId="3" xfId="0" applyFont="1" applyFill="1" applyBorder="1" applyAlignment="1" applyProtection="1">
      <alignment vertical="center"/>
    </xf>
    <xf numFmtId="0" fontId="1" fillId="0" borderId="0" xfId="0" applyFont="1" applyFill="1" applyBorder="1" applyAlignment="1" applyProtection="1">
      <alignment horizontal="left" vertical="center"/>
    </xf>
    <xf numFmtId="170" fontId="1" fillId="0" borderId="0" xfId="15" applyNumberFormat="1" applyFont="1" applyFill="1" applyBorder="1" applyAlignment="1" applyProtection="1">
      <alignment vertical="center"/>
    </xf>
    <xf numFmtId="0" fontId="1" fillId="0" borderId="0" xfId="0" applyFont="1" applyFill="1" applyBorder="1" applyAlignment="1" applyProtection="1">
      <alignment vertical="center"/>
    </xf>
    <xf numFmtId="170" fontId="1" fillId="0" borderId="45" xfId="0" applyNumberFormat="1" applyFont="1" applyBorder="1" applyAlignment="1" applyProtection="1">
      <alignment vertical="center"/>
    </xf>
    <xf numFmtId="170" fontId="1" fillId="0" borderId="0" xfId="0" applyNumberFormat="1" applyFont="1" applyBorder="1" applyAlignment="1" applyProtection="1">
      <alignment vertical="center"/>
    </xf>
    <xf numFmtId="2" fontId="1" fillId="0" borderId="0" xfId="0" applyNumberFormat="1" applyFont="1" applyBorder="1" applyAlignment="1" applyProtection="1">
      <alignment vertical="center"/>
    </xf>
    <xf numFmtId="0" fontId="114" fillId="0" borderId="18" xfId="0" applyFont="1" applyBorder="1"/>
    <xf numFmtId="0" fontId="1" fillId="0" borderId="2" xfId="0" applyFont="1" applyBorder="1"/>
    <xf numFmtId="0" fontId="114" fillId="0" borderId="2" xfId="0" applyFont="1" applyBorder="1"/>
    <xf numFmtId="0" fontId="8" fillId="0" borderId="2" xfId="0" applyFont="1" applyBorder="1"/>
    <xf numFmtId="0" fontId="1" fillId="0" borderId="19" xfId="0" applyFont="1" applyBorder="1"/>
    <xf numFmtId="0" fontId="1" fillId="0" borderId="18" xfId="0" applyFont="1" applyBorder="1"/>
    <xf numFmtId="0" fontId="1" fillId="0" borderId="3" xfId="0" applyFont="1" applyBorder="1"/>
    <xf numFmtId="0" fontId="1" fillId="0" borderId="0" xfId="0" applyFont="1" applyBorder="1"/>
    <xf numFmtId="0" fontId="1" fillId="0" borderId="0" xfId="0" applyFont="1"/>
    <xf numFmtId="0" fontId="1" fillId="0" borderId="4" xfId="0" applyFont="1" applyBorder="1"/>
    <xf numFmtId="0" fontId="8" fillId="0" borderId="0" xfId="0" applyFont="1"/>
    <xf numFmtId="0" fontId="8" fillId="0" borderId="0" xfId="0" applyFont="1" applyAlignment="1">
      <alignment horizontal="center"/>
    </xf>
    <xf numFmtId="179" fontId="1" fillId="0" borderId="110" xfId="0" applyNumberFormat="1" applyFont="1" applyBorder="1" applyAlignment="1">
      <alignment horizontal="center"/>
    </xf>
    <xf numFmtId="0" fontId="8" fillId="0" borderId="0" xfId="0" applyFont="1" applyAlignment="1"/>
    <xf numFmtId="177" fontId="1" fillId="0" borderId="162" xfId="0" applyNumberFormat="1" applyFont="1" applyFill="1" applyBorder="1" applyAlignment="1">
      <alignment horizontal="center"/>
    </xf>
    <xf numFmtId="0" fontId="8" fillId="0" borderId="3" xfId="0" applyFont="1" applyBorder="1"/>
    <xf numFmtId="0" fontId="1" fillId="0" borderId="0" xfId="0" applyFont="1" applyAlignment="1">
      <alignment horizontal="center"/>
    </xf>
    <xf numFmtId="0" fontId="8" fillId="0" borderId="0" xfId="0" applyFont="1" applyBorder="1"/>
    <xf numFmtId="0" fontId="1" fillId="0" borderId="110" xfId="0" applyFont="1" applyBorder="1"/>
    <xf numFmtId="0" fontId="1" fillId="0" borderId="110" xfId="0" applyFont="1" applyBorder="1" applyAlignment="1">
      <alignment horizontal="right"/>
    </xf>
    <xf numFmtId="0" fontId="1" fillId="0" borderId="0" xfId="0" applyFont="1" applyAlignment="1">
      <alignment horizontal="right"/>
    </xf>
    <xf numFmtId="0" fontId="8" fillId="0" borderId="63" xfId="0" applyFont="1" applyBorder="1"/>
    <xf numFmtId="0" fontId="8" fillId="0" borderId="34" xfId="0" applyFont="1" applyBorder="1"/>
    <xf numFmtId="0" fontId="1" fillId="0" borderId="34" xfId="0" applyFont="1" applyBorder="1"/>
    <xf numFmtId="0" fontId="1" fillId="0" borderId="66" xfId="0" applyFont="1" applyBorder="1" applyAlignment="1"/>
    <xf numFmtId="0" fontId="8" fillId="0" borderId="67" xfId="0" applyFont="1" applyBorder="1"/>
    <xf numFmtId="0" fontId="1" fillId="0" borderId="38" xfId="0" applyFont="1" applyBorder="1" applyAlignment="1">
      <alignment horizontal="center"/>
    </xf>
    <xf numFmtId="0" fontId="1" fillId="0" borderId="66" xfId="0" applyFont="1" applyBorder="1"/>
    <xf numFmtId="0" fontId="1" fillId="0" borderId="34" xfId="0" applyFont="1" applyBorder="1" applyAlignment="1">
      <alignment horizontal="center"/>
    </xf>
    <xf numFmtId="0" fontId="1" fillId="0" borderId="65" xfId="0" applyFont="1" applyBorder="1" applyAlignment="1">
      <alignment horizontal="center"/>
    </xf>
    <xf numFmtId="0" fontId="1" fillId="0" borderId="45" xfId="0" applyFont="1" applyBorder="1" applyAlignment="1">
      <alignment horizontal="center"/>
    </xf>
    <xf numFmtId="0" fontId="1" fillId="0" borderId="55" xfId="0" applyFont="1" applyBorder="1" applyAlignment="1">
      <alignment horizontal="center"/>
    </xf>
    <xf numFmtId="0" fontId="8" fillId="15" borderId="44" xfId="0" applyFont="1" applyFill="1" applyBorder="1" applyAlignment="1">
      <alignment horizontal="centerContinuous"/>
    </xf>
    <xf numFmtId="0" fontId="1" fillId="0" borderId="66" xfId="0" applyFont="1" applyBorder="1" applyAlignment="1">
      <alignment horizontal="centerContinuous"/>
    </xf>
    <xf numFmtId="0" fontId="1" fillId="0" borderId="45" xfId="0" applyFont="1" applyBorder="1" applyAlignment="1"/>
    <xf numFmtId="0" fontId="8" fillId="0" borderId="66" xfId="0" applyFont="1" applyBorder="1" applyAlignment="1"/>
    <xf numFmtId="0" fontId="8" fillId="0" borderId="45" xfId="0" applyFont="1" applyBorder="1" applyAlignment="1">
      <alignment horizontal="centerContinuous"/>
    </xf>
    <xf numFmtId="0" fontId="8" fillId="0" borderId="66" xfId="0" applyFont="1" applyBorder="1" applyAlignment="1">
      <alignment horizontal="centerContinuous"/>
    </xf>
    <xf numFmtId="0" fontId="1" fillId="0" borderId="45" xfId="0" applyFont="1" applyBorder="1" applyAlignment="1">
      <alignment horizontal="centerContinuous"/>
    </xf>
    <xf numFmtId="0" fontId="1" fillId="0" borderId="77" xfId="0" applyFont="1" applyBorder="1"/>
    <xf numFmtId="0" fontId="1" fillId="0" borderId="76" xfId="0" applyFont="1" applyBorder="1" applyAlignment="1">
      <alignment horizontal="center"/>
    </xf>
    <xf numFmtId="0" fontId="1" fillId="0" borderId="66"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8" fillId="15" borderId="47" xfId="0" applyFont="1" applyFill="1" applyBorder="1" applyAlignment="1">
      <alignment horizontal="center"/>
    </xf>
    <xf numFmtId="0" fontId="1" fillId="0" borderId="43" xfId="0" applyFont="1" applyBorder="1" applyAlignment="1"/>
    <xf numFmtId="0" fontId="1" fillId="0" borderId="21" xfId="0" applyFont="1" applyBorder="1" applyAlignment="1">
      <alignment horizontal="centerContinuous"/>
    </xf>
    <xf numFmtId="0" fontId="1" fillId="0" borderId="43" xfId="0" applyFont="1" applyBorder="1" applyAlignment="1">
      <alignment horizontal="centerContinuous"/>
    </xf>
    <xf numFmtId="0" fontId="1" fillId="0" borderId="21" xfId="0" applyFont="1" applyBorder="1" applyAlignment="1">
      <alignment horizontal="center"/>
    </xf>
    <xf numFmtId="0" fontId="1" fillId="0" borderId="43" xfId="0" applyFont="1" applyBorder="1" applyAlignment="1">
      <alignment horizontal="center"/>
    </xf>
    <xf numFmtId="0" fontId="1" fillId="0" borderId="17" xfId="0" applyFont="1" applyBorder="1" applyAlignment="1">
      <alignment horizontal="center"/>
    </xf>
    <xf numFmtId="0" fontId="1" fillId="0" borderId="64" xfId="0" applyFont="1" applyBorder="1" applyAlignment="1">
      <alignment horizontal="center"/>
    </xf>
    <xf numFmtId="0" fontId="8" fillId="0" borderId="128" xfId="0" applyFont="1" applyBorder="1" applyAlignment="1">
      <alignment horizontal="center"/>
    </xf>
    <xf numFmtId="0" fontId="1" fillId="0" borderId="164" xfId="0" quotePrefix="1" applyFont="1" applyBorder="1"/>
    <xf numFmtId="0" fontId="1" fillId="0" borderId="129" xfId="0" applyFont="1" applyBorder="1"/>
    <xf numFmtId="0" fontId="1" fillId="0" borderId="164" xfId="0" applyFont="1" applyBorder="1"/>
    <xf numFmtId="0" fontId="1" fillId="0" borderId="130" xfId="0" applyFont="1" applyBorder="1"/>
    <xf numFmtId="180" fontId="1" fillId="0" borderId="164" xfId="0" applyNumberFormat="1" applyFont="1" applyBorder="1" applyAlignment="1">
      <alignment horizontal="center"/>
    </xf>
    <xf numFmtId="180" fontId="1" fillId="0" borderId="165" xfId="0" quotePrefix="1" applyNumberFormat="1" applyFont="1" applyBorder="1" applyAlignment="1">
      <alignment horizontal="center"/>
    </xf>
    <xf numFmtId="180" fontId="1" fillId="0" borderId="129" xfId="0" applyNumberFormat="1" applyFont="1" applyBorder="1" applyAlignment="1">
      <alignment horizontal="center"/>
    </xf>
    <xf numFmtId="180" fontId="1" fillId="0" borderId="165" xfId="0" applyNumberFormat="1" applyFont="1" applyBorder="1" applyAlignment="1">
      <alignment horizontal="center"/>
    </xf>
    <xf numFmtId="0" fontId="1" fillId="0" borderId="166" xfId="0" quotePrefix="1" applyFont="1" applyBorder="1" applyAlignment="1">
      <alignment horizontal="center"/>
    </xf>
    <xf numFmtId="0" fontId="8" fillId="0" borderId="47" xfId="0" applyFont="1" applyBorder="1" applyAlignment="1">
      <alignment horizontal="center"/>
    </xf>
    <xf numFmtId="0" fontId="1" fillId="0" borderId="43" xfId="0" quotePrefix="1" applyFont="1" applyBorder="1"/>
    <xf numFmtId="0" fontId="1" fillId="0" borderId="21" xfId="0" applyFont="1" applyBorder="1"/>
    <xf numFmtId="0" fontId="1" fillId="0" borderId="163" xfId="0" quotePrefix="1" applyFont="1" applyBorder="1" applyAlignment="1">
      <alignment horizontal="center"/>
    </xf>
    <xf numFmtId="0" fontId="1" fillId="0" borderId="43" xfId="0" applyFont="1" applyBorder="1"/>
    <xf numFmtId="0" fontId="1" fillId="0" borderId="163" xfId="0" applyFont="1" applyBorder="1"/>
    <xf numFmtId="180" fontId="1" fillId="0" borderId="43" xfId="0" applyNumberFormat="1" applyFont="1" applyBorder="1" applyAlignment="1">
      <alignment horizontal="center"/>
    </xf>
    <xf numFmtId="180" fontId="1" fillId="0" borderId="43" xfId="0" quotePrefix="1" applyNumberFormat="1" applyFont="1" applyBorder="1" applyAlignment="1">
      <alignment horizontal="center"/>
    </xf>
    <xf numFmtId="180" fontId="1" fillId="0" borderId="17" xfId="0" applyNumberFormat="1" applyFont="1" applyBorder="1" applyAlignment="1">
      <alignment horizontal="center"/>
    </xf>
    <xf numFmtId="0" fontId="1" fillId="0" borderId="64" xfId="0" quotePrefix="1" applyFont="1" applyBorder="1" applyAlignment="1">
      <alignment horizontal="center"/>
    </xf>
    <xf numFmtId="0" fontId="1" fillId="0" borderId="44" xfId="0" applyFont="1" applyBorder="1"/>
    <xf numFmtId="0" fontId="1" fillId="0" borderId="0" xfId="0" quotePrefix="1" applyFont="1" applyBorder="1"/>
    <xf numFmtId="0" fontId="1" fillId="0" borderId="0" xfId="0" applyFont="1" applyBorder="1" applyAlignment="1">
      <alignment horizontal="right"/>
    </xf>
    <xf numFmtId="0" fontId="8" fillId="0" borderId="167" xfId="0" applyFont="1" applyBorder="1" applyAlignment="1">
      <alignment horizontal="center"/>
    </xf>
    <xf numFmtId="0" fontId="8" fillId="0" borderId="0" xfId="0" applyFont="1" applyBorder="1" applyAlignment="1">
      <alignment horizontal="center"/>
    </xf>
    <xf numFmtId="180" fontId="8" fillId="0" borderId="168" xfId="0" applyNumberFormat="1" applyFont="1" applyBorder="1" applyAlignment="1">
      <alignment horizontal="center"/>
    </xf>
    <xf numFmtId="0" fontId="1" fillId="0" borderId="0" xfId="0" quotePrefix="1" applyFont="1" applyBorder="1" applyAlignment="1">
      <alignment horizontal="center"/>
    </xf>
    <xf numFmtId="0" fontId="8" fillId="0" borderId="169" xfId="0" applyFont="1" applyBorder="1"/>
    <xf numFmtId="0" fontId="1" fillId="0" borderId="20" xfId="0" quotePrefix="1" applyFont="1" applyBorder="1" applyAlignment="1">
      <alignment horizontal="center"/>
    </xf>
    <xf numFmtId="0" fontId="1" fillId="0" borderId="140" xfId="0" applyFont="1" applyBorder="1" applyAlignment="1">
      <alignment horizontal="center"/>
    </xf>
    <xf numFmtId="0" fontId="8" fillId="0" borderId="105" xfId="0" applyFont="1" applyBorder="1" applyAlignment="1">
      <alignment horizontal="center"/>
    </xf>
    <xf numFmtId="0" fontId="8" fillId="0" borderId="35" xfId="0" applyFont="1" applyBorder="1" applyAlignment="1">
      <alignment horizontal="center"/>
    </xf>
    <xf numFmtId="0" fontId="1" fillId="0" borderId="14" xfId="0" applyFont="1" applyBorder="1"/>
    <xf numFmtId="0" fontId="1" fillId="0" borderId="13" xfId="0" quotePrefix="1" applyFont="1" applyBorder="1"/>
    <xf numFmtId="0" fontId="1" fillId="0" borderId="13" xfId="0" applyFont="1" applyBorder="1"/>
    <xf numFmtId="0" fontId="1" fillId="0" borderId="13" xfId="0" applyFont="1" applyBorder="1" applyAlignment="1">
      <alignment horizontal="center"/>
    </xf>
    <xf numFmtId="0" fontId="1" fillId="0" borderId="13" xfId="0" quotePrefix="1" applyFont="1" applyBorder="1" applyAlignment="1">
      <alignment horizontal="center"/>
    </xf>
    <xf numFmtId="0" fontId="8" fillId="0" borderId="170" xfId="0" applyFont="1" applyBorder="1"/>
    <xf numFmtId="0" fontId="8" fillId="0" borderId="25" xfId="0" applyFont="1" applyBorder="1" applyAlignment="1">
      <alignment horizontal="center"/>
    </xf>
    <xf numFmtId="180" fontId="8" fillId="0" borderId="15" xfId="0" quotePrefix="1" applyNumberFormat="1" applyFont="1" applyBorder="1" applyAlignment="1">
      <alignment horizontal="center"/>
    </xf>
    <xf numFmtId="0" fontId="1" fillId="0" borderId="4" xfId="0" quotePrefix="1" applyFont="1" applyBorder="1" applyAlignment="1">
      <alignment horizontal="center"/>
    </xf>
    <xf numFmtId="0" fontId="1" fillId="0" borderId="35" xfId="0" quotePrefix="1" applyFont="1" applyBorder="1" applyAlignment="1">
      <alignment horizontal="center"/>
    </xf>
    <xf numFmtId="0" fontId="1" fillId="0" borderId="63" xfId="0" applyFont="1" applyBorder="1"/>
    <xf numFmtId="0" fontId="1" fillId="0" borderId="171" xfId="0" applyFont="1" applyBorder="1"/>
    <xf numFmtId="0" fontId="8" fillId="0" borderId="172" xfId="0" applyFont="1" applyBorder="1" applyAlignment="1">
      <alignment horizontal="center"/>
    </xf>
    <xf numFmtId="0" fontId="1" fillId="0" borderId="53" xfId="0" applyFont="1" applyBorder="1"/>
    <xf numFmtId="0" fontId="8" fillId="0" borderId="47" xfId="0" applyFont="1" applyBorder="1" applyAlignment="1">
      <alignment horizontal="centerContinuous"/>
    </xf>
    <xf numFmtId="0" fontId="1" fillId="0" borderId="21" xfId="0" applyFont="1" applyBorder="1" applyAlignment="1"/>
    <xf numFmtId="0" fontId="8" fillId="0" borderId="43" xfId="0" applyFont="1" applyBorder="1" applyAlignment="1">
      <alignment horizontal="centerContinuous"/>
    </xf>
    <xf numFmtId="0" fontId="8" fillId="0" borderId="171" xfId="0" applyFont="1" applyBorder="1"/>
    <xf numFmtId="0" fontId="8" fillId="0" borderId="46" xfId="0" applyFont="1" applyBorder="1"/>
    <xf numFmtId="0" fontId="8" fillId="0" borderId="173" xfId="0" applyFont="1" applyBorder="1" applyAlignment="1">
      <alignment horizontal="center"/>
    </xf>
    <xf numFmtId="0" fontId="8" fillId="0" borderId="77" xfId="0" applyFont="1" applyBorder="1" applyAlignment="1"/>
    <xf numFmtId="0" fontId="8" fillId="0" borderId="4" xfId="0" applyFont="1" applyBorder="1" applyAlignment="1">
      <alignment horizontal="center"/>
    </xf>
    <xf numFmtId="0" fontId="8" fillId="0" borderId="43" xfId="0" applyFont="1" applyBorder="1" applyAlignment="1">
      <alignment horizontal="center"/>
    </xf>
    <xf numFmtId="0" fontId="8" fillId="0" borderId="174" xfId="0" applyFont="1" applyBorder="1" applyAlignment="1">
      <alignment horizontal="center"/>
    </xf>
    <xf numFmtId="0" fontId="8" fillId="0" borderId="17" xfId="0" applyFont="1" applyBorder="1" applyAlignment="1">
      <alignment horizontal="center"/>
    </xf>
    <xf numFmtId="0" fontId="8" fillId="0" borderId="75" xfId="0" applyFont="1" applyBorder="1" applyAlignment="1">
      <alignment horizontal="center"/>
    </xf>
    <xf numFmtId="0" fontId="1" fillId="0" borderId="175" xfId="0" quotePrefix="1" applyFont="1" applyBorder="1" applyAlignment="1">
      <alignment horizontal="center"/>
    </xf>
    <xf numFmtId="0" fontId="1" fillId="0" borderId="176" xfId="0" quotePrefix="1" applyFont="1" applyBorder="1"/>
    <xf numFmtId="0" fontId="1" fillId="0" borderId="176" xfId="0" applyFont="1" applyBorder="1" applyAlignment="1">
      <alignment horizontal="center"/>
    </xf>
    <xf numFmtId="0" fontId="1" fillId="0" borderId="136" xfId="0" quotePrefix="1" applyFont="1" applyBorder="1" applyAlignment="1">
      <alignment horizontal="center"/>
    </xf>
    <xf numFmtId="0" fontId="1" fillId="0" borderId="177" xfId="0" applyFont="1" applyBorder="1"/>
    <xf numFmtId="0" fontId="1" fillId="0" borderId="136" xfId="0" applyFont="1" applyBorder="1"/>
    <xf numFmtId="0" fontId="1" fillId="0" borderId="176" xfId="0" quotePrefix="1" applyFont="1" applyBorder="1" applyAlignment="1">
      <alignment horizontal="center"/>
    </xf>
    <xf numFmtId="2" fontId="1" fillId="0" borderId="178" xfId="0" applyNumberFormat="1" applyFont="1" applyBorder="1" applyAlignment="1">
      <alignment horizontal="center"/>
    </xf>
    <xf numFmtId="0" fontId="1" fillId="0" borderId="110" xfId="0" applyFont="1" applyBorder="1" applyAlignment="1">
      <alignment horizontal="center"/>
    </xf>
    <xf numFmtId="180" fontId="1" fillId="0" borderId="179" xfId="0" quotePrefix="1" applyNumberFormat="1" applyFont="1" applyBorder="1" applyAlignment="1">
      <alignment horizontal="center"/>
    </xf>
    <xf numFmtId="0" fontId="1" fillId="0" borderId="47" xfId="0" quotePrefix="1" applyFont="1" applyBorder="1" applyAlignment="1">
      <alignment horizontal="center"/>
    </xf>
    <xf numFmtId="0" fontId="1" fillId="0" borderId="43" xfId="0" quotePrefix="1" applyFont="1" applyBorder="1" applyAlignment="1">
      <alignment horizontal="center"/>
    </xf>
    <xf numFmtId="0" fontId="1" fillId="0" borderId="163" xfId="0" applyFont="1" applyBorder="1" applyAlignment="1">
      <alignment horizontal="right"/>
    </xf>
    <xf numFmtId="0" fontId="1" fillId="0" borderId="43" xfId="0" quotePrefix="1" applyFont="1" applyBorder="1" applyAlignment="1"/>
    <xf numFmtId="2" fontId="1" fillId="0" borderId="180" xfId="0" applyNumberFormat="1" applyFont="1" applyBorder="1" applyAlignment="1">
      <alignment horizontal="center"/>
    </xf>
    <xf numFmtId="180" fontId="1" fillId="0" borderId="64" xfId="0" applyNumberFormat="1" applyFont="1" applyBorder="1" applyAlignment="1">
      <alignment horizontal="center"/>
    </xf>
    <xf numFmtId="0" fontId="1" fillId="15" borderId="112" xfId="0" applyFont="1" applyFill="1" applyBorder="1"/>
    <xf numFmtId="0" fontId="1" fillId="15" borderId="1" xfId="0" applyFont="1" applyFill="1" applyBorder="1"/>
    <xf numFmtId="0" fontId="8" fillId="15" borderId="1" xfId="0" applyFont="1" applyFill="1" applyBorder="1"/>
    <xf numFmtId="0" fontId="8" fillId="0" borderId="181" xfId="0" applyFont="1" applyBorder="1" applyAlignment="1">
      <alignment horizontal="center"/>
    </xf>
    <xf numFmtId="2" fontId="8" fillId="0" borderId="182" xfId="0" applyNumberFormat="1" applyFont="1" applyBorder="1" applyAlignment="1">
      <alignment horizontal="center"/>
    </xf>
    <xf numFmtId="0" fontId="8" fillId="0" borderId="183" xfId="0" applyFont="1" applyBorder="1" applyAlignment="1">
      <alignment horizontal="center"/>
    </xf>
    <xf numFmtId="180" fontId="8" fillId="0" borderId="95" xfId="0" applyNumberFormat="1" applyFont="1" applyBorder="1" applyAlignment="1">
      <alignment horizontal="center"/>
    </xf>
    <xf numFmtId="0" fontId="1" fillId="0" borderId="65" xfId="0" applyFont="1" applyBorder="1"/>
    <xf numFmtId="0" fontId="8" fillId="0" borderId="34" xfId="0" applyFont="1" applyFill="1" applyBorder="1"/>
    <xf numFmtId="0" fontId="1" fillId="0" borderId="35" xfId="0" applyFont="1" applyBorder="1"/>
    <xf numFmtId="0" fontId="1" fillId="0" borderId="163" xfId="0" applyFont="1" applyBorder="1" applyAlignment="1">
      <alignment horizontal="centerContinuous"/>
    </xf>
    <xf numFmtId="0" fontId="8" fillId="0" borderId="77" xfId="0" applyFont="1" applyBorder="1"/>
    <xf numFmtId="0" fontId="1" fillId="0" borderId="78" xfId="0" applyFont="1" applyBorder="1"/>
    <xf numFmtId="0" fontId="1" fillId="0" borderId="35" xfId="0" applyFont="1" applyBorder="1" applyAlignment="1"/>
    <xf numFmtId="0" fontId="8" fillId="0" borderId="43" xfId="0" applyFont="1" applyFill="1" applyBorder="1" applyAlignment="1"/>
    <xf numFmtId="0" fontId="1" fillId="0" borderId="163" xfId="0" applyFont="1" applyFill="1" applyBorder="1"/>
    <xf numFmtId="0" fontId="8" fillId="0" borderId="21" xfId="0" applyFont="1" applyBorder="1" applyAlignment="1">
      <alignment horizontal="centerContinuous"/>
    </xf>
    <xf numFmtId="0" fontId="8" fillId="0" borderId="43" xfId="0" applyFont="1" applyBorder="1"/>
    <xf numFmtId="0" fontId="8" fillId="0" borderId="21" xfId="0" applyFont="1" applyBorder="1"/>
    <xf numFmtId="0" fontId="8" fillId="0" borderId="21" xfId="0" applyFont="1" applyBorder="1" applyAlignment="1">
      <alignment horizontal="center"/>
    </xf>
    <xf numFmtId="0" fontId="1" fillId="0" borderId="75" xfId="0" applyFont="1" applyBorder="1" applyAlignment="1"/>
    <xf numFmtId="1" fontId="1" fillId="0" borderId="128" xfId="0" applyNumberFormat="1" applyFont="1" applyFill="1" applyBorder="1" applyAlignment="1">
      <alignment horizontal="center"/>
    </xf>
    <xf numFmtId="0" fontId="1" fillId="15" borderId="164" xfId="0" applyFont="1" applyFill="1" applyBorder="1" applyAlignment="1">
      <alignment horizontal="centerContinuous"/>
    </xf>
    <xf numFmtId="0" fontId="1" fillId="15" borderId="130" xfId="0" applyFont="1" applyFill="1" applyBorder="1" applyAlignment="1">
      <alignment horizontal="centerContinuous"/>
    </xf>
    <xf numFmtId="170" fontId="1" fillId="0" borderId="164" xfId="0" applyNumberFormat="1" applyFont="1" applyBorder="1"/>
    <xf numFmtId="0" fontId="1" fillId="0" borderId="129" xfId="0" quotePrefix="1" applyFont="1" applyBorder="1"/>
    <xf numFmtId="4" fontId="1" fillId="0" borderId="164" xfId="0" applyNumberFormat="1" applyFont="1" applyBorder="1"/>
    <xf numFmtId="0" fontId="8" fillId="0" borderId="38" xfId="0" applyFont="1" applyBorder="1" applyAlignment="1">
      <alignment horizontal="center"/>
    </xf>
    <xf numFmtId="0" fontId="8" fillId="0" borderId="60" xfId="0" applyFont="1" applyBorder="1" applyAlignment="1">
      <alignment horizontal="center"/>
    </xf>
    <xf numFmtId="0" fontId="1" fillId="0" borderId="132" xfId="0" applyFont="1" applyBorder="1" applyAlignment="1">
      <alignment horizontal="center"/>
    </xf>
    <xf numFmtId="0" fontId="1" fillId="0" borderId="176" xfId="0" applyFont="1" applyFill="1" applyBorder="1" applyAlignment="1"/>
    <xf numFmtId="0" fontId="1" fillId="0" borderId="136" xfId="0" applyFont="1" applyFill="1" applyBorder="1" applyAlignment="1">
      <alignment horizontal="center"/>
    </xf>
    <xf numFmtId="170" fontId="1" fillId="0" borderId="110" xfId="0" applyNumberFormat="1" applyFont="1" applyBorder="1"/>
    <xf numFmtId="0" fontId="1" fillId="0" borderId="110" xfId="0" quotePrefix="1" applyFont="1" applyBorder="1"/>
    <xf numFmtId="4" fontId="1" fillId="0" borderId="176" xfId="0" applyNumberFormat="1" applyFont="1" applyBorder="1"/>
    <xf numFmtId="0" fontId="8" fillId="0" borderId="64" xfId="0" applyFont="1" applyBorder="1" applyAlignment="1">
      <alignment horizontal="center"/>
    </xf>
    <xf numFmtId="0" fontId="1" fillId="15" borderId="23" xfId="0" applyFont="1" applyFill="1" applyBorder="1"/>
    <xf numFmtId="180" fontId="1" fillId="0" borderId="184" xfId="0" applyNumberFormat="1" applyFont="1" applyBorder="1"/>
    <xf numFmtId="0" fontId="1" fillId="0" borderId="115" xfId="0" applyFont="1" applyBorder="1"/>
    <xf numFmtId="170" fontId="1" fillId="0" borderId="24" xfId="0" applyNumberFormat="1" applyFont="1" applyBorder="1"/>
    <xf numFmtId="0" fontId="1" fillId="0" borderId="24" xfId="0" quotePrefix="1" applyFont="1" applyBorder="1"/>
    <xf numFmtId="4" fontId="1" fillId="0" borderId="184" xfId="0" applyNumberFormat="1" applyFont="1" applyBorder="1"/>
    <xf numFmtId="180" fontId="8" fillId="0" borderId="66" xfId="0" applyNumberFormat="1" applyFont="1" applyBorder="1"/>
    <xf numFmtId="1" fontId="1" fillId="0" borderId="38" xfId="0" applyNumberFormat="1" applyFont="1" applyBorder="1"/>
    <xf numFmtId="180" fontId="1" fillId="0" borderId="66" xfId="0" applyNumberFormat="1" applyFont="1" applyBorder="1"/>
    <xf numFmtId="180" fontId="1" fillId="0" borderId="38" xfId="0" applyNumberFormat="1" applyFont="1" applyBorder="1"/>
    <xf numFmtId="4" fontId="1" fillId="0" borderId="66" xfId="0" applyNumberFormat="1" applyFont="1" applyBorder="1"/>
    <xf numFmtId="170" fontId="1" fillId="0" borderId="55" xfId="0" applyNumberFormat="1" applyFont="1" applyBorder="1" applyAlignment="1"/>
    <xf numFmtId="0" fontId="1" fillId="0" borderId="47" xfId="0" applyFont="1" applyFill="1" applyBorder="1"/>
    <xf numFmtId="180" fontId="1" fillId="0" borderId="43" xfId="0" applyNumberFormat="1" applyFont="1" applyBorder="1" applyAlignment="1">
      <alignment horizontal="right"/>
    </xf>
    <xf numFmtId="170" fontId="1" fillId="0" borderId="43" xfId="0" applyNumberFormat="1" applyFont="1" applyBorder="1"/>
    <xf numFmtId="0" fontId="1" fillId="0" borderId="21" xfId="0" quotePrefix="1" applyFont="1" applyBorder="1"/>
    <xf numFmtId="4" fontId="1" fillId="0" borderId="43" xfId="0" applyNumberFormat="1" applyFont="1" applyBorder="1"/>
    <xf numFmtId="1" fontId="1" fillId="0" borderId="17" xfId="0" applyNumberFormat="1" applyFont="1" applyBorder="1" applyAlignment="1">
      <alignment horizontal="center"/>
    </xf>
    <xf numFmtId="4" fontId="1" fillId="0" borderId="43" xfId="0" applyNumberFormat="1" applyFont="1" applyBorder="1" applyAlignment="1">
      <alignment horizontal="center"/>
    </xf>
    <xf numFmtId="4" fontId="1" fillId="0" borderId="64" xfId="0" applyNumberFormat="1" applyFont="1" applyBorder="1" applyAlignment="1">
      <alignment horizontal="center"/>
    </xf>
    <xf numFmtId="0" fontId="1" fillId="15" borderId="14" xfId="0" applyFont="1" applyFill="1" applyBorder="1"/>
    <xf numFmtId="0" fontId="1" fillId="15" borderId="13" xfId="0" applyFont="1" applyFill="1" applyBorder="1"/>
    <xf numFmtId="0" fontId="8" fillId="0" borderId="144" xfId="0" applyFont="1" applyBorder="1"/>
    <xf numFmtId="0" fontId="1" fillId="0" borderId="1" xfId="0" applyFont="1" applyBorder="1"/>
    <xf numFmtId="4" fontId="8" fillId="0" borderId="144" xfId="0" applyNumberFormat="1" applyFont="1" applyBorder="1"/>
    <xf numFmtId="0" fontId="1" fillId="0" borderId="113" xfId="0" applyFont="1" applyBorder="1"/>
    <xf numFmtId="0" fontId="1" fillId="15" borderId="144" xfId="0" applyFont="1" applyFill="1" applyBorder="1"/>
    <xf numFmtId="4" fontId="8" fillId="0" borderId="126" xfId="0" applyNumberFormat="1" applyFont="1" applyBorder="1" applyAlignment="1">
      <alignment horizontal="center"/>
    </xf>
    <xf numFmtId="170" fontId="1" fillId="0" borderId="0" xfId="0" applyNumberFormat="1" applyFont="1" applyBorder="1"/>
    <xf numFmtId="0" fontId="1" fillId="0" borderId="0" xfId="0" applyFont="1" applyFill="1" applyBorder="1"/>
    <xf numFmtId="0" fontId="8" fillId="0" borderId="44" xfId="0" applyFont="1" applyBorder="1" applyAlignment="1">
      <alignment horizontal="center"/>
    </xf>
    <xf numFmtId="0" fontId="8" fillId="0" borderId="66" xfId="0" applyFont="1" applyBorder="1"/>
    <xf numFmtId="0" fontId="1" fillId="0" borderId="45" xfId="0" applyFont="1" applyBorder="1"/>
    <xf numFmtId="0" fontId="1" fillId="0" borderId="67" xfId="0" applyFont="1" applyBorder="1"/>
    <xf numFmtId="0" fontId="8" fillId="0" borderId="66" xfId="0" applyFont="1" applyBorder="1" applyAlignment="1">
      <alignment horizontal="center"/>
    </xf>
    <xf numFmtId="0" fontId="8" fillId="0" borderId="77" xfId="0" applyFont="1" applyBorder="1" applyAlignment="1">
      <alignment horizontal="centerContinuous"/>
    </xf>
    <xf numFmtId="0" fontId="8" fillId="0" borderId="55" xfId="0" applyFont="1" applyBorder="1" applyAlignment="1">
      <alignment horizontal="center"/>
    </xf>
    <xf numFmtId="0" fontId="8" fillId="0" borderId="43" xfId="0" applyFont="1" applyBorder="1" applyAlignment="1"/>
    <xf numFmtId="0" fontId="1" fillId="0" borderId="36" xfId="0" applyFont="1" applyBorder="1"/>
    <xf numFmtId="1" fontId="1" fillId="0" borderId="66" xfId="0" applyNumberFormat="1" applyFont="1" applyBorder="1"/>
    <xf numFmtId="0" fontId="8" fillId="0" borderId="38" xfId="0" applyFont="1" applyBorder="1" applyAlignment="1"/>
    <xf numFmtId="0" fontId="1" fillId="0" borderId="38" xfId="0" applyFont="1" applyBorder="1"/>
    <xf numFmtId="4" fontId="1" fillId="0" borderId="55" xfId="0" applyNumberFormat="1" applyFont="1" applyBorder="1"/>
    <xf numFmtId="0" fontId="1" fillId="0" borderId="132" xfId="0" applyFont="1" applyBorder="1"/>
    <xf numFmtId="0" fontId="1" fillId="0" borderId="176" xfId="0" applyFont="1" applyBorder="1"/>
    <xf numFmtId="1" fontId="1" fillId="0" borderId="176" xfId="0" applyNumberFormat="1" applyFont="1" applyBorder="1"/>
    <xf numFmtId="0" fontId="1" fillId="0" borderId="185" xfId="0" applyFont="1" applyBorder="1" applyAlignment="1">
      <alignment horizontal="right"/>
    </xf>
    <xf numFmtId="9" fontId="1" fillId="0" borderId="185" xfId="0" applyNumberFormat="1" applyFont="1" applyBorder="1" applyAlignment="1">
      <alignment horizontal="center"/>
    </xf>
    <xf numFmtId="170" fontId="1" fillId="0" borderId="176" xfId="0" applyNumberFormat="1" applyFont="1" applyBorder="1"/>
    <xf numFmtId="4" fontId="1" fillId="0" borderId="179" xfId="0" applyNumberFormat="1" applyFont="1" applyBorder="1" applyAlignment="1"/>
    <xf numFmtId="0" fontId="1" fillId="0" borderId="47" xfId="0" applyFont="1" applyBorder="1"/>
    <xf numFmtId="1" fontId="1" fillId="0" borderId="43" xfId="0" applyNumberFormat="1" applyFont="1" applyBorder="1"/>
    <xf numFmtId="0" fontId="1" fillId="0" borderId="76" xfId="0" applyFont="1" applyBorder="1" applyAlignment="1">
      <alignment horizontal="right"/>
    </xf>
    <xf numFmtId="0" fontId="1" fillId="0" borderId="76" xfId="0" applyFont="1" applyBorder="1"/>
    <xf numFmtId="2" fontId="1" fillId="0" borderId="77" xfId="0" applyNumberFormat="1" applyFont="1" applyBorder="1"/>
    <xf numFmtId="4" fontId="1" fillId="0" borderId="60" xfId="0" applyNumberFormat="1" applyFont="1" applyBorder="1" applyAlignment="1"/>
    <xf numFmtId="180" fontId="1" fillId="15" borderId="13" xfId="0" applyNumberFormat="1" applyFont="1" applyFill="1" applyBorder="1"/>
    <xf numFmtId="0" fontId="1" fillId="15" borderId="13" xfId="0" applyFont="1" applyFill="1" applyBorder="1" applyAlignment="1">
      <alignment horizontal="center"/>
    </xf>
    <xf numFmtId="4" fontId="8" fillId="0" borderId="126" xfId="0" applyNumberFormat="1" applyFont="1" applyBorder="1" applyAlignment="1"/>
    <xf numFmtId="181" fontId="8" fillId="0" borderId="14" xfId="0" applyNumberFormat="1" applyFont="1" applyBorder="1"/>
    <xf numFmtId="181" fontId="114" fillId="0" borderId="13" xfId="0" applyNumberFormat="1" applyFont="1" applyBorder="1"/>
    <xf numFmtId="181" fontId="1" fillId="0" borderId="13" xfId="0" applyNumberFormat="1" applyFont="1" applyBorder="1"/>
    <xf numFmtId="181" fontId="8" fillId="0" borderId="142" xfId="0" applyNumberFormat="1" applyFont="1" applyBorder="1" applyAlignment="1">
      <alignment horizontal="centerContinuous"/>
    </xf>
    <xf numFmtId="181" fontId="8" fillId="0" borderId="84" xfId="0" applyNumberFormat="1" applyFont="1" applyBorder="1" applyAlignment="1">
      <alignment horizontal="centerContinuous"/>
    </xf>
    <xf numFmtId="181" fontId="1" fillId="0" borderId="84" xfId="0" applyNumberFormat="1" applyFont="1" applyBorder="1"/>
    <xf numFmtId="181" fontId="8" fillId="0" borderId="84" xfId="0" applyNumberFormat="1" applyFont="1" applyBorder="1"/>
    <xf numFmtId="181" fontId="1" fillId="0" borderId="186" xfId="0" applyNumberFormat="1" applyFont="1" applyBorder="1"/>
    <xf numFmtId="0" fontId="1" fillId="0" borderId="101" xfId="0" applyFont="1" applyBorder="1"/>
    <xf numFmtId="181" fontId="8" fillId="0" borderId="8" xfId="0" applyNumberFormat="1" applyFont="1" applyBorder="1" applyAlignment="1">
      <alignment horizontal="center"/>
    </xf>
    <xf numFmtId="181" fontId="1" fillId="0" borderId="47" xfId="0" applyNumberFormat="1" applyFont="1" applyBorder="1"/>
    <xf numFmtId="181" fontId="1" fillId="0" borderId="21" xfId="0" applyNumberFormat="1" applyFont="1" applyBorder="1"/>
    <xf numFmtId="181" fontId="1" fillId="0" borderId="43" xfId="0" applyNumberFormat="1" applyFont="1" applyBorder="1"/>
    <xf numFmtId="181" fontId="1" fillId="0" borderId="163" xfId="0" applyNumberFormat="1" applyFont="1" applyBorder="1"/>
    <xf numFmtId="181" fontId="1" fillId="0" borderId="187" xfId="0" applyNumberFormat="1" applyFont="1" applyBorder="1"/>
    <xf numFmtId="181" fontId="1" fillId="0" borderId="188" xfId="0" applyNumberFormat="1" applyFont="1" applyBorder="1"/>
    <xf numFmtId="181" fontId="1" fillId="0" borderId="189" xfId="0" applyNumberFormat="1" applyFont="1" applyBorder="1"/>
    <xf numFmtId="0" fontId="1" fillId="0" borderId="188" xfId="0" applyFont="1" applyBorder="1"/>
    <xf numFmtId="0" fontId="1" fillId="0" borderId="189" xfId="0" applyFont="1" applyBorder="1"/>
    <xf numFmtId="181" fontId="1" fillId="0" borderId="64" xfId="0" applyNumberFormat="1" applyFont="1" applyBorder="1"/>
    <xf numFmtId="181" fontId="1" fillId="0" borderId="14" xfId="0" quotePrefix="1" applyNumberFormat="1" applyFont="1" applyBorder="1"/>
    <xf numFmtId="181" fontId="1" fillId="0" borderId="13" xfId="0" quotePrefix="1" applyNumberFormat="1" applyFont="1" applyBorder="1"/>
    <xf numFmtId="181" fontId="1" fillId="0" borderId="151" xfId="0" applyNumberFormat="1" applyFont="1" applyBorder="1"/>
    <xf numFmtId="181" fontId="1" fillId="0" borderId="16" xfId="0" applyNumberFormat="1" applyFont="1" applyBorder="1"/>
    <xf numFmtId="181" fontId="1" fillId="0" borderId="144" xfId="0" applyNumberFormat="1" applyFont="1" applyBorder="1"/>
    <xf numFmtId="170" fontId="1" fillId="0" borderId="59" xfId="0" applyNumberFormat="1" applyFont="1" applyBorder="1" applyAlignment="1">
      <alignment horizontal="center"/>
    </xf>
    <xf numFmtId="0" fontId="8" fillId="0" borderId="47" xfId="0" applyFont="1" applyBorder="1"/>
    <xf numFmtId="0" fontId="1" fillId="0" borderId="75" xfId="0" applyFont="1" applyBorder="1"/>
    <xf numFmtId="0" fontId="8" fillId="0" borderId="5" xfId="0" applyFont="1" applyBorder="1" applyAlignment="1">
      <alignment horizontal="center"/>
    </xf>
    <xf numFmtId="0" fontId="1" fillId="0" borderId="0" xfId="0" applyFont="1" applyAlignment="1"/>
    <xf numFmtId="0" fontId="1" fillId="0" borderId="60" xfId="0" applyFont="1" applyBorder="1"/>
    <xf numFmtId="15" fontId="1" fillId="0" borderId="47" xfId="0" applyNumberFormat="1" applyFont="1" applyBorder="1" applyAlignment="1">
      <alignment horizontal="centerContinuous"/>
    </xf>
    <xf numFmtId="170" fontId="8" fillId="0" borderId="64" xfId="0" applyNumberFormat="1" applyFont="1" applyBorder="1" applyAlignment="1">
      <alignment horizontal="center"/>
    </xf>
    <xf numFmtId="0" fontId="8" fillId="0" borderId="63" xfId="0" applyFont="1" applyBorder="1" applyAlignment="1">
      <alignment horizontal="centerContinuous"/>
    </xf>
    <xf numFmtId="0" fontId="1" fillId="0" borderId="34" xfId="0" applyFont="1" applyBorder="1" applyAlignment="1">
      <alignment horizontal="centerContinuous"/>
    </xf>
    <xf numFmtId="0" fontId="115" fillId="0" borderId="45" xfId="0" applyFont="1" applyBorder="1" applyAlignment="1">
      <alignment horizontal="centerContinuous"/>
    </xf>
    <xf numFmtId="0" fontId="115" fillId="0" borderId="21" xfId="0" applyFont="1" applyBorder="1"/>
    <xf numFmtId="0" fontId="1" fillId="0" borderId="176" xfId="0" applyFont="1" applyBorder="1" applyAlignment="1">
      <alignment horizontal="centerContinuous"/>
    </xf>
    <xf numFmtId="0" fontId="1" fillId="0" borderId="110" xfId="0" applyFont="1" applyBorder="1" applyAlignment="1">
      <alignment horizontal="centerContinuous"/>
    </xf>
    <xf numFmtId="0" fontId="8" fillId="0" borderId="165" xfId="0" applyFont="1" applyBorder="1" applyAlignment="1">
      <alignment horizontal="center"/>
    </xf>
    <xf numFmtId="170" fontId="8" fillId="0" borderId="179" xfId="0" applyNumberFormat="1" applyFont="1" applyBorder="1" applyAlignment="1">
      <alignment horizontal="center"/>
    </xf>
    <xf numFmtId="0" fontId="1" fillId="0" borderId="47" xfId="0" applyFont="1" applyBorder="1" applyAlignment="1">
      <alignment horizontal="center"/>
    </xf>
    <xf numFmtId="0" fontId="114" fillId="0" borderId="43" xfId="0" applyFont="1" applyBorder="1" applyAlignment="1"/>
    <xf numFmtId="0" fontId="8" fillId="0" borderId="21" xfId="0" applyFont="1" applyBorder="1" applyAlignment="1"/>
    <xf numFmtId="170" fontId="1" fillId="0" borderId="64" xfId="0" applyNumberFormat="1" applyFont="1" applyBorder="1" applyAlignment="1">
      <alignment horizontal="center"/>
    </xf>
    <xf numFmtId="0" fontId="1" fillId="15" borderId="3" xfId="0" applyFont="1" applyFill="1" applyBorder="1"/>
    <xf numFmtId="0" fontId="1" fillId="15" borderId="0" xfId="0" applyFont="1" applyFill="1" applyBorder="1"/>
    <xf numFmtId="0" fontId="1" fillId="15" borderId="0" xfId="0" applyFont="1" applyFill="1"/>
    <xf numFmtId="0" fontId="8" fillId="0" borderId="46" xfId="0" applyFont="1" applyBorder="1" applyAlignment="1"/>
    <xf numFmtId="170" fontId="8" fillId="0" borderId="54" xfId="0" applyNumberFormat="1" applyFont="1" applyBorder="1" applyAlignment="1">
      <alignment horizontal="center"/>
    </xf>
    <xf numFmtId="0" fontId="8" fillId="15" borderId="13" xfId="0" applyFont="1" applyFill="1" applyBorder="1"/>
    <xf numFmtId="0" fontId="8" fillId="0" borderId="151" xfId="0" applyFont="1" applyBorder="1"/>
    <xf numFmtId="4" fontId="8" fillId="0" borderId="59" xfId="0" applyNumberFormat="1" applyFont="1" applyBorder="1" applyAlignment="1">
      <alignment horizontal="center"/>
    </xf>
    <xf numFmtId="0" fontId="116" fillId="0" borderId="0" xfId="0" applyFont="1" applyAlignment="1">
      <alignment horizontal="left" vertical="center" indent="1"/>
    </xf>
    <xf numFmtId="0" fontId="117" fillId="0" borderId="0" xfId="0" applyFont="1" applyAlignment="1">
      <alignment horizontal="left" vertical="center" indent="1"/>
    </xf>
    <xf numFmtId="0" fontId="118" fillId="0" borderId="0" xfId="0" applyFont="1" applyAlignment="1">
      <alignment horizontal="justify" vertical="center"/>
    </xf>
    <xf numFmtId="0" fontId="15" fillId="0" borderId="18" xfId="0" applyFont="1" applyBorder="1"/>
    <xf numFmtId="0" fontId="15" fillId="0" borderId="3" xfId="0" applyFont="1" applyBorder="1"/>
    <xf numFmtId="0" fontId="17" fillId="0" borderId="0" xfId="0" applyFont="1" applyBorder="1"/>
    <xf numFmtId="0" fontId="1" fillId="0" borderId="4" xfId="0" applyFont="1" applyFill="1" applyBorder="1"/>
    <xf numFmtId="0" fontId="8" fillId="0" borderId="0" xfId="0" applyFont="1" applyBorder="1" applyAlignment="1">
      <alignment horizontal="right"/>
    </xf>
    <xf numFmtId="177" fontId="8" fillId="0" borderId="110" xfId="0" applyNumberFormat="1" applyFont="1" applyBorder="1" applyAlignment="1">
      <alignment horizontal="left"/>
    </xf>
    <xf numFmtId="182" fontId="1" fillId="0" borderId="162" xfId="0" quotePrefix="1" applyNumberFormat="1" applyFont="1" applyBorder="1" applyAlignment="1">
      <alignment horizontal="center"/>
    </xf>
    <xf numFmtId="0" fontId="1" fillId="0" borderId="190" xfId="0" applyFont="1" applyBorder="1"/>
    <xf numFmtId="0" fontId="1" fillId="0" borderId="110" xfId="0" applyFont="1" applyBorder="1" applyAlignment="1">
      <alignment vertical="center"/>
    </xf>
    <xf numFmtId="0" fontId="1" fillId="0" borderId="24" xfId="0" applyFont="1" applyBorder="1"/>
    <xf numFmtId="0" fontId="1" fillId="0" borderId="191" xfId="0" applyFont="1" applyBorder="1"/>
    <xf numFmtId="0" fontId="8" fillId="0" borderId="24" xfId="0" applyFont="1" applyBorder="1"/>
    <xf numFmtId="176" fontId="1" fillId="0" borderId="29" xfId="0" applyNumberFormat="1" applyFont="1" applyBorder="1" applyAlignment="1">
      <alignment horizontal="center"/>
    </xf>
    <xf numFmtId="0" fontId="1" fillId="0" borderId="29" xfId="0" applyFont="1" applyBorder="1"/>
    <xf numFmtId="49" fontId="1" fillId="0" borderId="0" xfId="0" applyNumberFormat="1" applyFont="1" applyBorder="1"/>
    <xf numFmtId="0" fontId="8" fillId="0" borderId="110" xfId="0" applyFont="1" applyFill="1" applyBorder="1"/>
    <xf numFmtId="0" fontId="1" fillId="0" borderId="110" xfId="0" applyFont="1" applyFill="1" applyBorder="1"/>
    <xf numFmtId="0" fontId="1" fillId="0" borderId="162" xfId="0" applyFont="1" applyBorder="1"/>
    <xf numFmtId="49" fontId="1" fillId="0" borderId="4" xfId="0" applyNumberFormat="1" applyFont="1" applyBorder="1" applyAlignment="1">
      <alignment horizontal="center"/>
    </xf>
    <xf numFmtId="49" fontId="1" fillId="0" borderId="0" xfId="0" applyNumberFormat="1" applyFont="1"/>
    <xf numFmtId="49" fontId="1" fillId="0" borderId="110" xfId="0" applyNumberFormat="1" applyFont="1" applyBorder="1" applyAlignment="1"/>
    <xf numFmtId="0" fontId="17" fillId="0" borderId="3" xfId="0" quotePrefix="1" applyFont="1" applyBorder="1" applyAlignment="1">
      <alignment horizontal="center"/>
    </xf>
    <xf numFmtId="0" fontId="1" fillId="0" borderId="55" xfId="0" applyFont="1" applyBorder="1"/>
    <xf numFmtId="170" fontId="1" fillId="0" borderId="179" xfId="0" applyNumberFormat="1" applyFont="1" applyBorder="1"/>
    <xf numFmtId="44" fontId="1" fillId="0" borderId="60" xfId="0" applyNumberFormat="1" applyFont="1" applyBorder="1"/>
    <xf numFmtId="0" fontId="8" fillId="0" borderId="97" xfId="0" applyFont="1" applyBorder="1" applyAlignment="1">
      <alignment horizontal="center"/>
    </xf>
    <xf numFmtId="0" fontId="1" fillId="0" borderId="97" xfId="0" applyFont="1" applyBorder="1"/>
    <xf numFmtId="44" fontId="1" fillId="0" borderId="165" xfId="0" applyNumberFormat="1" applyFont="1" applyBorder="1"/>
    <xf numFmtId="170" fontId="1" fillId="0" borderId="60" xfId="0" applyNumberFormat="1" applyFont="1" applyBorder="1"/>
    <xf numFmtId="170" fontId="1" fillId="0" borderId="185" xfId="0" applyNumberFormat="1" applyFont="1" applyBorder="1"/>
    <xf numFmtId="170" fontId="1" fillId="0" borderId="192" xfId="0" applyNumberFormat="1" applyFont="1" applyBorder="1"/>
    <xf numFmtId="170" fontId="1" fillId="0" borderId="76" xfId="0" applyNumberFormat="1" applyFont="1" applyBorder="1"/>
    <xf numFmtId="170" fontId="1" fillId="0" borderId="193" xfId="0" applyNumberFormat="1" applyFont="1" applyBorder="1"/>
    <xf numFmtId="0" fontId="8" fillId="0" borderId="3" xfId="0" applyFont="1" applyBorder="1" applyAlignment="1">
      <alignment horizontal="right"/>
    </xf>
    <xf numFmtId="170" fontId="8" fillId="0" borderId="194" xfId="0" applyNumberFormat="1" applyFont="1" applyBorder="1"/>
    <xf numFmtId="170" fontId="8" fillId="0" borderId="119" xfId="0" applyNumberFormat="1" applyFont="1" applyBorder="1"/>
    <xf numFmtId="0" fontId="1" fillId="0" borderId="20" xfId="0" applyFont="1" applyBorder="1"/>
    <xf numFmtId="0" fontId="8" fillId="0" borderId="66" xfId="0" applyFont="1" applyBorder="1" applyAlignment="1">
      <alignment vertical="center" wrapText="1"/>
    </xf>
    <xf numFmtId="0" fontId="8" fillId="0" borderId="77" xfId="0" applyFont="1" applyBorder="1" applyAlignment="1">
      <alignment vertical="center" wrapText="1"/>
    </xf>
    <xf numFmtId="0" fontId="1" fillId="0" borderId="0" xfId="0" applyFont="1" applyBorder="1" applyAlignment="1"/>
    <xf numFmtId="0" fontId="1" fillId="0" borderId="0" xfId="0" applyFont="1" applyFill="1" applyBorder="1" applyAlignment="1">
      <alignment horizontal="left"/>
    </xf>
    <xf numFmtId="0" fontId="1" fillId="0" borderId="78" xfId="0" applyFont="1" applyFill="1" applyBorder="1" applyAlignment="1">
      <alignment horizontal="left"/>
    </xf>
    <xf numFmtId="0" fontId="8" fillId="0" borderId="0" xfId="0" applyFont="1" applyFill="1" applyBorder="1"/>
    <xf numFmtId="170" fontId="8" fillId="0" borderId="194" xfId="0" applyNumberFormat="1" applyFont="1" applyBorder="1" applyAlignment="1">
      <alignment vertical="center"/>
    </xf>
    <xf numFmtId="0" fontId="15" fillId="0" borderId="97" xfId="0" applyFont="1" applyBorder="1"/>
    <xf numFmtId="170" fontId="1" fillId="0" borderId="165" xfId="0" applyNumberFormat="1" applyFont="1" applyBorder="1"/>
    <xf numFmtId="0" fontId="1" fillId="0" borderId="78" xfId="0" applyFont="1" applyFill="1" applyBorder="1"/>
    <xf numFmtId="170" fontId="1" fillId="0" borderId="194" xfId="0" applyNumberFormat="1" applyFont="1" applyBorder="1"/>
    <xf numFmtId="0" fontId="17" fillId="0" borderId="97" xfId="0" applyFont="1" applyBorder="1" applyAlignment="1">
      <alignment horizontal="center"/>
    </xf>
    <xf numFmtId="9" fontId="8" fillId="0" borderId="0" xfId="0" applyNumberFormat="1" applyFont="1" applyBorder="1" applyAlignment="1">
      <alignment horizontal="right"/>
    </xf>
    <xf numFmtId="0" fontId="15" fillId="0" borderId="0" xfId="0" applyFont="1" applyBorder="1" applyAlignment="1"/>
    <xf numFmtId="170" fontId="1" fillId="0" borderId="108" xfId="0" applyNumberFormat="1" applyFont="1" applyBorder="1" applyAlignment="1"/>
    <xf numFmtId="170" fontId="1" fillId="0" borderId="5" xfId="0" applyNumberFormat="1" applyFont="1" applyBorder="1"/>
    <xf numFmtId="170" fontId="1" fillId="0" borderId="195" xfId="0" applyNumberFormat="1" applyFont="1" applyBorder="1"/>
    <xf numFmtId="0" fontId="1" fillId="0" borderId="0" xfId="0" applyFont="1" applyFill="1" applyBorder="1" applyAlignment="1"/>
    <xf numFmtId="170" fontId="1" fillId="0" borderId="194" xfId="0" applyNumberFormat="1" applyFont="1" applyBorder="1" applyAlignment="1"/>
    <xf numFmtId="0" fontId="1" fillId="0" borderId="45" xfId="0" applyFont="1" applyFill="1" applyBorder="1"/>
    <xf numFmtId="170" fontId="8" fillId="0" borderId="179" xfId="0" applyNumberFormat="1" applyFont="1" applyBorder="1"/>
    <xf numFmtId="9" fontId="1" fillId="0" borderId="0" xfId="0" applyNumberFormat="1" applyFont="1" applyBorder="1" applyAlignment="1">
      <alignment horizontal="center"/>
    </xf>
    <xf numFmtId="170" fontId="1" fillId="0" borderId="0" xfId="0" applyNumberFormat="1" applyFont="1" applyBorder="1" applyAlignment="1">
      <alignment horizontal="left"/>
    </xf>
    <xf numFmtId="170" fontId="1" fillId="0" borderId="62" xfId="0" applyNumberFormat="1" applyFont="1" applyBorder="1"/>
    <xf numFmtId="0" fontId="1" fillId="0" borderId="21" xfId="0" applyFont="1" applyFill="1" applyBorder="1"/>
    <xf numFmtId="170" fontId="8" fillId="0" borderId="62" xfId="0" applyNumberFormat="1" applyFont="1" applyBorder="1"/>
    <xf numFmtId="0" fontId="15" fillId="0" borderId="196" xfId="0" applyFont="1" applyBorder="1"/>
    <xf numFmtId="0" fontId="119" fillId="0" borderId="13" xfId="0" applyFont="1" applyBorder="1"/>
    <xf numFmtId="0" fontId="1" fillId="0" borderId="15" xfId="0" applyFont="1" applyBorder="1"/>
    <xf numFmtId="0" fontId="120" fillId="0" borderId="0" xfId="0" applyFont="1" applyAlignment="1">
      <alignment horizontal="left" vertical="center" indent="1"/>
    </xf>
    <xf numFmtId="0" fontId="5" fillId="0" borderId="63" xfId="0" applyFont="1" applyFill="1" applyBorder="1" applyAlignment="1" applyProtection="1">
      <alignment horizontal="left" vertical="center" wrapText="1"/>
    </xf>
    <xf numFmtId="0" fontId="5" fillId="0" borderId="34" xfId="0" applyFont="1" applyBorder="1" applyAlignment="1" applyProtection="1">
      <alignment horizontal="left" vertical="center"/>
    </xf>
    <xf numFmtId="0" fontId="5" fillId="0" borderId="65" xfId="0" applyFont="1" applyBorder="1" applyAlignment="1" applyProtection="1">
      <alignment horizontal="left" vertical="center"/>
    </xf>
    <xf numFmtId="0" fontId="69" fillId="3" borderId="27" xfId="0" applyFont="1" applyFill="1" applyBorder="1" applyAlignment="1" applyProtection="1">
      <alignment horizontal="left" vertical="center" wrapText="1"/>
    </xf>
    <xf numFmtId="0" fontId="74" fillId="3" borderId="11" xfId="0" applyFont="1" applyFill="1" applyBorder="1" applyAlignment="1" applyProtection="1">
      <alignment vertical="center" wrapText="1"/>
    </xf>
    <xf numFmtId="0" fontId="5"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78" xfId="0" applyFont="1" applyBorder="1" applyAlignment="1" applyProtection="1">
      <alignment horizontal="left" vertical="center"/>
    </xf>
    <xf numFmtId="0" fontId="8" fillId="0"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78" xfId="0" applyFont="1" applyBorder="1" applyAlignment="1" applyProtection="1">
      <alignment horizontal="left" vertical="center" wrapText="1"/>
    </xf>
    <xf numFmtId="0" fontId="8" fillId="14" borderId="26" xfId="0" applyFont="1" applyFill="1" applyBorder="1" applyAlignment="1" applyProtection="1">
      <alignment horizontal="left" vertical="center" wrapText="1"/>
    </xf>
    <xf numFmtId="0" fontId="8" fillId="14" borderId="12" xfId="0" applyFont="1" applyFill="1" applyBorder="1" applyAlignment="1" applyProtection="1">
      <alignment horizontal="left" vertical="center" wrapText="1"/>
    </xf>
    <xf numFmtId="0" fontId="8" fillId="14" borderId="98"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xf>
    <xf numFmtId="0" fontId="35" fillId="3" borderId="142" xfId="0" applyFont="1" applyFill="1" applyBorder="1" applyAlignment="1" applyProtection="1">
      <alignment horizontal="center" vertical="center" wrapText="1"/>
    </xf>
    <xf numFmtId="0" fontId="33" fillId="3" borderId="84" xfId="0" applyFont="1" applyFill="1" applyBorder="1" applyAlignment="1" applyProtection="1">
      <alignment horizontal="center" vertical="center" wrapText="1"/>
    </xf>
    <xf numFmtId="0" fontId="33" fillId="3" borderId="101" xfId="0" applyFont="1" applyFill="1" applyBorder="1" applyAlignment="1" applyProtection="1">
      <alignment horizontal="center" vertical="center" wrapText="1"/>
    </xf>
    <xf numFmtId="0" fontId="18" fillId="0" borderId="139" xfId="0" applyFont="1" applyFill="1" applyBorder="1" applyAlignment="1" applyProtection="1">
      <alignment horizontal="right" vertical="center"/>
    </xf>
    <xf numFmtId="0" fontId="0" fillId="0" borderId="137" xfId="0" applyBorder="1" applyAlignment="1">
      <alignment horizontal="right" vertical="center"/>
    </xf>
    <xf numFmtId="0" fontId="0" fillId="0" borderId="141" xfId="0" applyBorder="1" applyAlignment="1">
      <alignment horizontal="right" vertical="center"/>
    </xf>
    <xf numFmtId="0" fontId="18" fillId="0" borderId="23" xfId="0" applyFont="1" applyFill="1" applyBorder="1" applyAlignment="1" applyProtection="1">
      <alignment horizontal="right" vertical="center"/>
    </xf>
    <xf numFmtId="0" fontId="18" fillId="0" borderId="24" xfId="0" applyFont="1" applyFill="1" applyBorder="1" applyAlignment="1" applyProtection="1">
      <alignment horizontal="right" vertical="center"/>
    </xf>
    <xf numFmtId="0" fontId="18" fillId="0" borderId="115" xfId="0" applyFont="1" applyFill="1" applyBorder="1" applyAlignment="1" applyProtection="1">
      <alignment horizontal="right" vertical="center"/>
    </xf>
    <xf numFmtId="0" fontId="40" fillId="0" borderId="26" xfId="0" applyFont="1" applyFill="1" applyBorder="1" applyAlignment="1" applyProtection="1">
      <alignment horizontal="center" vertical="center"/>
    </xf>
    <xf numFmtId="0" fontId="83" fillId="0" borderId="12" xfId="0" applyFont="1" applyBorder="1" applyAlignment="1" applyProtection="1">
      <alignment horizontal="center" vertical="center"/>
    </xf>
    <xf numFmtId="0" fontId="84" fillId="0" borderId="98" xfId="0" applyFont="1" applyBorder="1" applyAlignment="1" applyProtection="1">
      <alignment horizontal="center" vertical="center"/>
    </xf>
    <xf numFmtId="0" fontId="5" fillId="0" borderId="34" xfId="0" applyFont="1" applyBorder="1" applyAlignment="1" applyProtection="1">
      <alignment horizontal="left" vertical="center" wrapText="1"/>
    </xf>
    <xf numFmtId="0" fontId="5" fillId="0" borderId="65" xfId="0" applyFont="1" applyBorder="1" applyAlignment="1" applyProtection="1">
      <alignment horizontal="left" vertical="center" wrapText="1"/>
    </xf>
    <xf numFmtId="0" fontId="11" fillId="0" borderId="46" xfId="0" applyFont="1" applyFill="1" applyBorder="1" applyAlignment="1">
      <alignment vertical="top" wrapText="1"/>
    </xf>
    <xf numFmtId="0" fontId="0" fillId="0" borderId="34" xfId="0" applyBorder="1" applyAlignment="1">
      <alignment vertical="top" wrapText="1"/>
    </xf>
    <xf numFmtId="0" fontId="5" fillId="0" borderId="97" xfId="0" applyFont="1" applyFill="1" applyBorder="1" applyAlignment="1" applyProtection="1">
      <alignment horizontal="left" vertical="center" wrapText="1"/>
    </xf>
    <xf numFmtId="0" fontId="5" fillId="0" borderId="76" xfId="0" applyFont="1" applyFill="1" applyBorder="1" applyAlignment="1" applyProtection="1">
      <alignment horizontal="left" vertical="center" wrapText="1"/>
    </xf>
    <xf numFmtId="0" fontId="15" fillId="0" borderId="76" xfId="0" applyFont="1" applyBorder="1" applyAlignment="1" applyProtection="1">
      <alignment horizontal="left" vertical="center" wrapText="1"/>
    </xf>
    <xf numFmtId="0" fontId="5" fillId="0" borderId="44" xfId="0" applyFont="1" applyBorder="1" applyAlignment="1" applyProtection="1">
      <alignment horizontal="left" vertical="center" wrapText="1"/>
    </xf>
    <xf numFmtId="0" fontId="5" fillId="0" borderId="45" xfId="0" applyFont="1" applyBorder="1" applyAlignment="1" applyProtection="1">
      <alignment horizontal="left" vertical="center" wrapText="1"/>
    </xf>
    <xf numFmtId="0" fontId="15" fillId="0" borderId="45" xfId="0" applyFont="1" applyBorder="1" applyAlignment="1" applyProtection="1">
      <alignment horizontal="left" vertical="center" wrapText="1"/>
    </xf>
    <xf numFmtId="0" fontId="15" fillId="0" borderId="67" xfId="0" applyFont="1" applyBorder="1" applyAlignment="1" applyProtection="1">
      <alignment horizontal="left" vertical="center" wrapText="1"/>
    </xf>
    <xf numFmtId="0" fontId="8" fillId="10" borderId="3" xfId="0" applyFont="1" applyFill="1" applyBorder="1" applyAlignment="1" applyProtection="1">
      <alignment horizontal="left" vertical="center" wrapText="1"/>
    </xf>
    <xf numFmtId="0" fontId="5" fillId="1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78" xfId="0" applyFont="1" applyBorder="1" applyAlignment="1" applyProtection="1">
      <alignment horizontal="left" vertical="center" wrapText="1"/>
    </xf>
    <xf numFmtId="0" fontId="15" fillId="14" borderId="12" xfId="0" applyFont="1" applyFill="1" applyBorder="1" applyAlignment="1" applyProtection="1">
      <alignment horizontal="left" vertical="center" wrapText="1"/>
    </xf>
    <xf numFmtId="0" fontId="15" fillId="14" borderId="98" xfId="0" applyFont="1" applyFill="1" applyBorder="1" applyAlignment="1" applyProtection="1">
      <alignment horizontal="left" vertical="center" wrapText="1"/>
    </xf>
    <xf numFmtId="0" fontId="8" fillId="0" borderId="83" xfId="0" applyFont="1" applyFill="1" applyBorder="1" applyAlignment="1" applyProtection="1">
      <alignment horizontal="left" vertical="center" wrapText="1"/>
    </xf>
    <xf numFmtId="0" fontId="5" fillId="0" borderId="20" xfId="0" applyFont="1" applyBorder="1" applyAlignment="1" applyProtection="1">
      <alignment horizontal="left" vertical="center" wrapText="1"/>
    </xf>
    <xf numFmtId="0" fontId="15" fillId="0" borderId="20" xfId="0" applyFont="1" applyBorder="1" applyAlignment="1" applyProtection="1">
      <alignment horizontal="left" vertical="center" wrapText="1"/>
    </xf>
    <xf numFmtId="0" fontId="15" fillId="0" borderId="140" xfId="0" applyFont="1" applyBorder="1" applyAlignment="1" applyProtection="1">
      <alignment horizontal="left" vertical="center" wrapText="1"/>
    </xf>
    <xf numFmtId="0" fontId="47" fillId="0" borderId="139" xfId="0" applyFont="1" applyFill="1" applyBorder="1" applyAlignment="1" applyProtection="1">
      <alignment horizontal="left" vertical="center" wrapText="1"/>
    </xf>
    <xf numFmtId="0" fontId="46" fillId="0" borderId="137" xfId="0" applyFont="1" applyFill="1" applyBorder="1" applyAlignment="1" applyProtection="1">
      <alignment horizontal="left" vertical="center" wrapText="1"/>
    </xf>
    <xf numFmtId="0" fontId="46" fillId="0" borderId="137" xfId="0" applyFont="1" applyBorder="1" applyAlignment="1" applyProtection="1">
      <alignment horizontal="left" vertical="center" wrapText="1"/>
    </xf>
    <xf numFmtId="0" fontId="46" fillId="0" borderId="141" xfId="0" applyFont="1" applyBorder="1" applyAlignment="1" applyProtection="1">
      <alignment horizontal="left" vertical="center" wrapText="1"/>
    </xf>
    <xf numFmtId="0" fontId="35" fillId="3" borderId="22" xfId="0" applyFont="1" applyFill="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vertical="center" wrapText="1"/>
    </xf>
    <xf numFmtId="0" fontId="15" fillId="0" borderId="100" xfId="0" applyFont="1" applyBorder="1" applyAlignment="1" applyProtection="1">
      <alignment vertical="center" wrapText="1"/>
    </xf>
    <xf numFmtId="0" fontId="47" fillId="0" borderId="27" xfId="0" applyFont="1" applyFill="1" applyBorder="1" applyAlignment="1" applyProtection="1">
      <alignment horizontal="left" vertical="center" wrapText="1"/>
    </xf>
    <xf numFmtId="0" fontId="46" fillId="0" borderId="11" xfId="0" applyFont="1" applyFill="1" applyBorder="1" applyAlignment="1" applyProtection="1">
      <alignment horizontal="left" vertical="center"/>
    </xf>
    <xf numFmtId="0" fontId="46" fillId="0" borderId="143" xfId="0" applyFont="1" applyFill="1" applyBorder="1" applyAlignment="1" applyProtection="1">
      <alignment horizontal="left" vertical="center"/>
    </xf>
    <xf numFmtId="0" fontId="8" fillId="6" borderId="27" xfId="0" applyFont="1" applyFill="1" applyBorder="1" applyAlignment="1" applyProtection="1">
      <alignment horizontal="left" vertical="center" wrapText="1"/>
    </xf>
    <xf numFmtId="0" fontId="5" fillId="6" borderId="11" xfId="0" applyFont="1" applyFill="1" applyBorder="1" applyAlignment="1" applyProtection="1">
      <alignment horizontal="left" vertical="center" wrapText="1"/>
    </xf>
    <xf numFmtId="0" fontId="5" fillId="6" borderId="11" xfId="0" applyFont="1" applyFill="1" applyBorder="1" applyAlignment="1" applyProtection="1">
      <alignment vertical="center" wrapText="1"/>
    </xf>
    <xf numFmtId="0" fontId="5" fillId="10" borderId="0" xfId="0" applyFont="1" applyFill="1" applyBorder="1" applyAlignment="1" applyProtection="1">
      <alignment horizontal="left" vertical="center"/>
    </xf>
    <xf numFmtId="0" fontId="5" fillId="10" borderId="78" xfId="0" applyFont="1" applyFill="1" applyBorder="1" applyAlignment="1" applyProtection="1">
      <alignment horizontal="left" vertical="center"/>
    </xf>
    <xf numFmtId="0" fontId="19" fillId="2" borderId="144" xfId="0"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95" xfId="0" applyFont="1" applyFill="1" applyBorder="1" applyAlignment="1" applyProtection="1">
      <alignment horizontal="left" vertical="center"/>
      <protection locked="0"/>
    </xf>
    <xf numFmtId="0" fontId="19" fillId="2" borderId="43" xfId="0" applyFont="1" applyFill="1" applyBorder="1" applyAlignment="1" applyProtection="1">
      <alignment horizontal="left" vertical="center"/>
      <protection locked="0"/>
    </xf>
    <xf numFmtId="0" fontId="18" fillId="2" borderId="21" xfId="0" applyFont="1" applyFill="1" applyBorder="1" applyAlignment="1" applyProtection="1">
      <alignment horizontal="left" vertical="center"/>
      <protection locked="0"/>
    </xf>
    <xf numFmtId="0" fontId="18" fillId="2" borderId="75" xfId="0" applyFont="1" applyFill="1" applyBorder="1" applyAlignment="1" applyProtection="1">
      <alignment horizontal="left" vertical="center"/>
      <protection locked="0"/>
    </xf>
    <xf numFmtId="0" fontId="18" fillId="0" borderId="145" xfId="0" applyFont="1" applyFill="1" applyBorder="1" applyAlignment="1" applyProtection="1">
      <alignment horizontal="right" vertical="center"/>
    </xf>
    <xf numFmtId="0" fontId="18" fillId="0" borderId="146" xfId="0" applyFont="1" applyFill="1" applyBorder="1" applyAlignment="1" applyProtection="1">
      <alignment horizontal="right" vertical="center"/>
    </xf>
    <xf numFmtId="0" fontId="18" fillId="0" borderId="147" xfId="0" applyFont="1" applyFill="1" applyBorder="1" applyAlignment="1" applyProtection="1">
      <alignment horizontal="right" vertical="center"/>
    </xf>
    <xf numFmtId="0" fontId="19" fillId="2" borderId="46" xfId="0" applyFont="1" applyFill="1" applyBorder="1" applyAlignment="1" applyProtection="1">
      <alignment horizontal="left" vertical="center"/>
      <protection locked="0"/>
    </xf>
    <xf numFmtId="0" fontId="18" fillId="2" borderId="34" xfId="0" applyFont="1" applyFill="1" applyBorder="1" applyAlignment="1" applyProtection="1">
      <alignment horizontal="left" vertical="center"/>
      <protection locked="0"/>
    </xf>
    <xf numFmtId="0" fontId="18" fillId="2" borderId="65" xfId="0" applyFont="1" applyFill="1" applyBorder="1" applyAlignment="1" applyProtection="1">
      <alignment horizontal="left" vertical="center"/>
      <protection locked="0"/>
    </xf>
    <xf numFmtId="0" fontId="29" fillId="0" borderId="77"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4" xfId="0" applyFont="1" applyBorder="1" applyAlignment="1">
      <alignment horizontal="center" vertical="center" wrapText="1"/>
    </xf>
    <xf numFmtId="0" fontId="29" fillId="2" borderId="5" xfId="0" applyFont="1" applyFill="1" applyBorder="1" applyAlignment="1" applyProtection="1">
      <alignment horizontal="center" vertical="center"/>
      <protection locked="0"/>
    </xf>
    <xf numFmtId="0" fontId="15" fillId="0" borderId="5" xfId="0" applyFont="1" applyBorder="1" applyAlignment="1" applyProtection="1">
      <alignment vertical="center"/>
      <protection locked="0"/>
    </xf>
    <xf numFmtId="0" fontId="59" fillId="3" borderId="22" xfId="0" applyFont="1" applyFill="1" applyBorder="1" applyAlignment="1" applyProtection="1">
      <alignment horizontal="center" vertical="center" wrapText="1"/>
    </xf>
    <xf numFmtId="0" fontId="60" fillId="0" borderId="7" xfId="0" applyFont="1" applyBorder="1" applyAlignment="1" applyProtection="1">
      <alignment horizontal="center" vertical="center" wrapText="1"/>
    </xf>
    <xf numFmtId="0" fontId="60" fillId="0" borderId="114" xfId="0" applyFont="1" applyBorder="1" applyAlignment="1" applyProtection="1">
      <alignment horizontal="center" vertical="center" wrapText="1"/>
    </xf>
    <xf numFmtId="0" fontId="42" fillId="5" borderId="0" xfId="0" applyFont="1" applyFill="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7" fillId="2" borderId="17" xfId="0"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7" fillId="2" borderId="5" xfId="0"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41" fillId="2" borderId="5" xfId="0" applyFon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7" fillId="2" borderId="0" xfId="0"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9" fontId="109" fillId="0" borderId="83" xfId="0" applyNumberFormat="1" applyFont="1" applyFill="1" applyBorder="1" applyAlignment="1" applyProtection="1">
      <alignment vertical="center" wrapText="1"/>
    </xf>
    <xf numFmtId="0" fontId="110" fillId="0" borderId="20" xfId="0" applyFont="1" applyBorder="1" applyAlignment="1">
      <alignment vertical="center" wrapText="1"/>
    </xf>
    <xf numFmtId="0" fontId="111" fillId="0" borderId="20" xfId="0" applyFont="1" applyBorder="1" applyAlignment="1">
      <alignment vertical="center" wrapText="1"/>
    </xf>
    <xf numFmtId="9" fontId="6" fillId="0" borderId="3" xfId="0" applyNumberFormat="1" applyFont="1" applyFill="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0" xfId="0" applyFont="1" applyBorder="1" applyAlignment="1" applyProtection="1">
      <alignment vertical="center" wrapText="1"/>
    </xf>
    <xf numFmtId="0" fontId="1" fillId="0" borderId="3" xfId="0" applyFont="1" applyBorder="1" applyAlignment="1">
      <alignment vertical="center" wrapText="1"/>
    </xf>
    <xf numFmtId="0" fontId="1" fillId="0" borderId="0" xfId="0" applyFont="1" applyBorder="1" applyAlignment="1">
      <alignment vertical="center" wrapText="1"/>
    </xf>
    <xf numFmtId="165" fontId="29" fillId="0" borderId="13" xfId="0" applyNumberFormat="1" applyFont="1" applyFill="1" applyBorder="1" applyAlignment="1" applyProtection="1">
      <alignment horizontal="right" vertical="center"/>
    </xf>
    <xf numFmtId="0" fontId="29" fillId="0" borderId="13" xfId="0" applyFont="1" applyBorder="1" applyAlignment="1" applyProtection="1">
      <alignment horizontal="right" vertical="center"/>
    </xf>
    <xf numFmtId="0" fontId="29" fillId="0" borderId="13" xfId="0" applyFont="1" applyBorder="1" applyAlignment="1">
      <alignment vertical="center"/>
    </xf>
    <xf numFmtId="9" fontId="1" fillId="0" borderId="3" xfId="0" applyNumberFormat="1" applyFont="1" applyFill="1" applyBorder="1" applyAlignment="1" applyProtection="1">
      <alignment vertical="center" wrapText="1"/>
    </xf>
    <xf numFmtId="0" fontId="12" fillId="0" borderId="0" xfId="0" applyFont="1" applyBorder="1" applyAlignment="1">
      <alignment vertical="center" wrapText="1"/>
    </xf>
    <xf numFmtId="0" fontId="12" fillId="0" borderId="3" xfId="0" applyFont="1" applyBorder="1" applyAlignment="1">
      <alignment vertical="center" wrapText="1"/>
    </xf>
    <xf numFmtId="9" fontId="71" fillId="0" borderId="3" xfId="0" applyNumberFormat="1" applyFont="1" applyFill="1" applyBorder="1" applyAlignment="1" applyProtection="1">
      <alignment vertical="center" wrapText="1"/>
    </xf>
    <xf numFmtId="0" fontId="72" fillId="0" borderId="0" xfId="0" applyFont="1" applyBorder="1" applyAlignment="1">
      <alignment vertical="center" wrapText="1"/>
    </xf>
    <xf numFmtId="0" fontId="73" fillId="0" borderId="0" xfId="0" applyFont="1" applyBorder="1" applyAlignment="1">
      <alignment vertical="center" wrapText="1"/>
    </xf>
    <xf numFmtId="9" fontId="6" fillId="0" borderId="2" xfId="0" applyNumberFormat="1" applyFont="1" applyFill="1" applyBorder="1" applyAlignment="1" applyProtection="1">
      <alignment vertical="center"/>
    </xf>
    <xf numFmtId="0" fontId="15" fillId="0" borderId="2" xfId="0" applyFont="1" applyBorder="1" applyAlignment="1">
      <alignment vertical="center"/>
    </xf>
    <xf numFmtId="0" fontId="19" fillId="0" borderId="150" xfId="0" applyFont="1" applyFill="1" applyBorder="1" applyAlignment="1" applyProtection="1">
      <alignment horizontal="right" vertical="center"/>
    </xf>
    <xf numFmtId="0" fontId="15" fillId="0" borderId="58" xfId="0" applyFont="1" applyBorder="1" applyAlignment="1">
      <alignment vertical="center"/>
    </xf>
    <xf numFmtId="49" fontId="38" fillId="0" borderId="0" xfId="0" applyNumberFormat="1" applyFont="1" applyBorder="1" applyAlignment="1" applyProtection="1">
      <alignment horizontal="left" vertical="center"/>
    </xf>
    <xf numFmtId="0" fontId="38" fillId="0" borderId="0" xfId="0" applyFont="1" applyBorder="1" applyAlignment="1" applyProtection="1">
      <alignment horizontal="left" vertical="center"/>
    </xf>
    <xf numFmtId="0" fontId="15" fillId="0" borderId="0" xfId="0" applyFont="1" applyBorder="1" applyAlignment="1">
      <alignment horizontal="left" vertical="center"/>
    </xf>
    <xf numFmtId="174" fontId="38" fillId="0" borderId="0" xfId="0" applyNumberFormat="1" applyFont="1" applyBorder="1" applyAlignment="1" applyProtection="1">
      <alignment horizontal="left" vertical="center"/>
    </xf>
    <xf numFmtId="174" fontId="15" fillId="0" borderId="0" xfId="0" applyNumberFormat="1" applyFont="1" applyBorder="1" applyAlignment="1">
      <alignment horizontal="left" vertical="center"/>
    </xf>
    <xf numFmtId="0" fontId="38" fillId="0" borderId="0" xfId="0" applyNumberFormat="1" applyFont="1" applyBorder="1" applyAlignment="1" applyProtection="1">
      <alignment horizontal="left" vertical="center"/>
    </xf>
    <xf numFmtId="174" fontId="35" fillId="0" borderId="0" xfId="0" applyNumberFormat="1" applyFont="1" applyBorder="1" applyAlignment="1" applyProtection="1">
      <alignment horizontal="left" vertical="center"/>
    </xf>
    <xf numFmtId="0" fontId="31" fillId="0" borderId="13" xfId="0" applyFont="1" applyBorder="1" applyAlignment="1" applyProtection="1">
      <alignment horizontal="left" vertical="center"/>
    </xf>
    <xf numFmtId="0" fontId="0" fillId="0" borderId="13" xfId="0" applyBorder="1" applyAlignment="1">
      <alignment horizontal="left" vertical="center"/>
    </xf>
    <xf numFmtId="44" fontId="19" fillId="0" borderId="148" xfId="0" applyNumberFormat="1" applyFont="1" applyBorder="1" applyAlignment="1" applyProtection="1">
      <alignment vertical="center"/>
    </xf>
    <xf numFmtId="44" fontId="0" fillId="0" borderId="149" xfId="0" applyNumberFormat="1" applyBorder="1" applyAlignment="1"/>
    <xf numFmtId="0" fontId="19" fillId="0" borderId="18" xfId="0" applyFont="1" applyBorder="1" applyAlignment="1" applyProtection="1">
      <alignment horizontal="right" vertical="center" wrapText="1"/>
    </xf>
    <xf numFmtId="0" fontId="0" fillId="0" borderId="2" xfId="0" applyBorder="1" applyAlignment="1">
      <alignment horizontal="right" vertical="center" wrapText="1"/>
    </xf>
    <xf numFmtId="0" fontId="0" fillId="0" borderId="58" xfId="0" applyBorder="1" applyAlignment="1">
      <alignment horizontal="right" vertical="center" wrapText="1"/>
    </xf>
    <xf numFmtId="0" fontId="93" fillId="0" borderId="0" xfId="0" applyFont="1" applyBorder="1" applyAlignment="1" applyProtection="1">
      <alignment horizontal="center" vertical="center"/>
      <protection locked="0"/>
    </xf>
    <xf numFmtId="0" fontId="94" fillId="0" borderId="0" xfId="0" applyFont="1" applyBorder="1" applyAlignment="1" applyProtection="1">
      <alignment horizontal="center" vertical="center"/>
      <protection locked="0"/>
    </xf>
    <xf numFmtId="0" fontId="95" fillId="0" borderId="0" xfId="0" applyFont="1" applyBorder="1" applyAlignment="1" applyProtection="1">
      <protection locked="0"/>
    </xf>
    <xf numFmtId="0" fontId="75" fillId="0" borderId="0" xfId="0" applyFont="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76"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77" fillId="0" borderId="4" xfId="0" applyFont="1" applyBorder="1" applyAlignment="1">
      <alignment horizontal="center" vertical="center" wrapText="1"/>
    </xf>
    <xf numFmtId="0" fontId="75" fillId="0" borderId="0" xfId="0" applyFont="1" applyBorder="1" applyAlignment="1" applyProtection="1">
      <alignment horizontal="center" vertical="center"/>
    </xf>
    <xf numFmtId="0" fontId="78" fillId="0" borderId="0" xfId="0" applyFont="1"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79" fillId="0" borderId="0" xfId="0" applyFont="1" applyBorder="1" applyAlignment="1">
      <alignment horizontal="center" vertical="center"/>
    </xf>
    <xf numFmtId="0" fontId="0" fillId="0" borderId="0" xfId="0" applyAlignment="1">
      <alignment horizontal="center" vertical="center"/>
    </xf>
    <xf numFmtId="0" fontId="38" fillId="0" borderId="13" xfId="0" applyFont="1" applyBorder="1" applyAlignment="1">
      <alignment horizontal="left" vertical="center"/>
    </xf>
    <xf numFmtId="0" fontId="15" fillId="0" borderId="13" xfId="0" applyFont="1" applyBorder="1" applyAlignment="1">
      <alignment vertical="center"/>
    </xf>
    <xf numFmtId="49" fontId="66" fillId="0" borderId="13" xfId="13" applyNumberFormat="1" applyFont="1" applyFill="1" applyBorder="1" applyAlignment="1" applyProtection="1">
      <alignment vertical="center" wrapText="1"/>
      <protection hidden="1"/>
    </xf>
    <xf numFmtId="0" fontId="15" fillId="0" borderId="13" xfId="0" applyFont="1" applyBorder="1" applyAlignment="1">
      <alignment vertical="center" wrapText="1"/>
    </xf>
    <xf numFmtId="0" fontId="38" fillId="0" borderId="0" xfId="0" quotePrefix="1" applyFont="1" applyFill="1" applyBorder="1" applyAlignment="1" applyProtection="1">
      <alignment horizontal="left" vertical="center"/>
    </xf>
    <xf numFmtId="0" fontId="38" fillId="0" borderId="0" xfId="0" applyFont="1" applyFill="1" applyBorder="1" applyAlignment="1" applyProtection="1">
      <alignment horizontal="left" vertical="center"/>
    </xf>
    <xf numFmtId="0" fontId="15" fillId="0" borderId="0" xfId="0" applyFont="1" applyBorder="1" applyAlignment="1" applyProtection="1">
      <alignment vertical="center" wrapText="1"/>
    </xf>
    <xf numFmtId="0" fontId="15" fillId="0" borderId="0" xfId="0" applyFont="1" applyBorder="1" applyAlignment="1">
      <alignment vertical="center" wrapText="1"/>
    </xf>
    <xf numFmtId="0" fontId="0" fillId="0" borderId="0" xfId="0" applyBorder="1" applyAlignment="1">
      <alignment vertical="center"/>
    </xf>
    <xf numFmtId="0" fontId="15" fillId="0" borderId="3" xfId="0" applyFont="1" applyBorder="1" applyAlignment="1">
      <alignment vertical="center"/>
    </xf>
    <xf numFmtId="0" fontId="15" fillId="0" borderId="0" xfId="0" applyFont="1" applyBorder="1" applyAlignment="1">
      <alignment vertical="center"/>
    </xf>
    <xf numFmtId="171" fontId="39" fillId="0" borderId="0" xfId="0" applyNumberFormat="1" applyFont="1" applyBorder="1" applyAlignment="1" applyProtection="1">
      <alignment horizontal="left" vertical="center"/>
    </xf>
    <xf numFmtId="0" fontId="0" fillId="0" borderId="0" xfId="0" applyAlignment="1">
      <alignment horizontal="left" vertical="center"/>
    </xf>
    <xf numFmtId="9" fontId="5" fillId="0" borderId="83" xfId="0" applyNumberFormat="1" applyFont="1" applyFill="1" applyBorder="1" applyAlignment="1" applyProtection="1">
      <alignment vertical="center" wrapText="1"/>
    </xf>
    <xf numFmtId="0" fontId="0" fillId="0" borderId="20"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15" fillId="0" borderId="21" xfId="0" applyFont="1" applyBorder="1" applyAlignment="1">
      <alignment horizontal="left" vertical="center"/>
    </xf>
    <xf numFmtId="0" fontId="0" fillId="0" borderId="21" xfId="0"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15" fillId="0" borderId="3" xfId="0" applyFont="1" applyBorder="1" applyAlignment="1">
      <alignment horizontal="left" vertical="center"/>
    </xf>
    <xf numFmtId="0" fontId="15" fillId="0" borderId="0" xfId="0" applyFont="1" applyBorder="1" applyAlignment="1">
      <alignment horizontal="left" vertical="center" wrapText="1"/>
    </xf>
    <xf numFmtId="0" fontId="19" fillId="0" borderId="151" xfId="0" applyFont="1" applyFill="1" applyBorder="1" applyAlignment="1" applyProtection="1">
      <alignment horizontal="right" vertical="center"/>
    </xf>
    <xf numFmtId="0" fontId="18" fillId="0" borderId="13" xfId="0" applyFont="1" applyBorder="1" applyAlignment="1" applyProtection="1">
      <alignment vertical="center"/>
    </xf>
    <xf numFmtId="0" fontId="17" fillId="0" borderId="0" xfId="0" applyFont="1" applyBorder="1" applyAlignment="1" applyProtection="1">
      <alignment vertical="center"/>
    </xf>
    <xf numFmtId="0" fontId="17" fillId="0" borderId="18" xfId="0" applyFont="1" applyBorder="1" applyAlignment="1">
      <alignment horizontal="right" vertical="center"/>
    </xf>
    <xf numFmtId="0" fontId="17" fillId="0" borderId="2" xfId="0" applyFont="1" applyBorder="1" applyAlignment="1">
      <alignment horizontal="right" vertical="center"/>
    </xf>
    <xf numFmtId="0" fontId="6" fillId="2" borderId="29" xfId="0" applyFont="1" applyFill="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left" vertical="center" wrapText="1"/>
    </xf>
    <xf numFmtId="0" fontId="1" fillId="0" borderId="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165" fontId="29" fillId="0" borderId="12" xfId="0" applyNumberFormat="1" applyFont="1" applyFill="1" applyBorder="1" applyAlignment="1" applyProtection="1">
      <alignment horizontal="left" vertical="center"/>
    </xf>
    <xf numFmtId="0" fontId="11" fillId="0" borderId="12" xfId="0" applyFont="1" applyBorder="1" applyAlignment="1">
      <alignment horizontal="left" vertical="center"/>
    </xf>
    <xf numFmtId="0" fontId="38" fillId="0" borderId="2" xfId="0" applyNumberFormat="1" applyFont="1" applyBorder="1" applyAlignment="1" applyProtection="1">
      <alignment horizontal="left" vertical="center"/>
    </xf>
    <xf numFmtId="0" fontId="15" fillId="0" borderId="2" xfId="0" applyFont="1" applyBorder="1" applyAlignment="1">
      <alignment horizontal="left" vertical="center"/>
    </xf>
    <xf numFmtId="0" fontId="15" fillId="0" borderId="19" xfId="0" applyFont="1" applyBorder="1" applyAlignment="1">
      <alignment vertical="center"/>
    </xf>
    <xf numFmtId="0" fontId="63" fillId="0" borderId="2" xfId="13" applyNumberFormat="1" applyFont="1" applyFill="1" applyBorder="1" applyAlignment="1" applyProtection="1">
      <alignment horizontal="left" vertical="center"/>
      <protection hidden="1"/>
    </xf>
    <xf numFmtId="1" fontId="38" fillId="0" borderId="0" xfId="0" applyNumberFormat="1" applyFont="1" applyBorder="1" applyAlignment="1" applyProtection="1">
      <alignment horizontal="left" vertical="center"/>
    </xf>
    <xf numFmtId="176" fontId="38" fillId="0" borderId="21" xfId="0" applyNumberFormat="1" applyFont="1" applyBorder="1" applyAlignment="1" applyProtection="1">
      <alignment horizontal="left" vertical="center"/>
    </xf>
    <xf numFmtId="176" fontId="15" fillId="0" borderId="21" xfId="0" applyNumberFormat="1" applyFont="1" applyBorder="1" applyAlignment="1">
      <alignment vertical="center"/>
    </xf>
    <xf numFmtId="0" fontId="40" fillId="0" borderId="0" xfId="0" applyFont="1" applyBorder="1" applyAlignment="1" applyProtection="1">
      <alignment vertical="center"/>
    </xf>
    <xf numFmtId="0" fontId="15" fillId="0" borderId="4" xfId="0" applyFont="1" applyBorder="1" applyAlignment="1">
      <alignment vertical="center"/>
    </xf>
    <xf numFmtId="3" fontId="7" fillId="0" borderId="10" xfId="14" applyNumberFormat="1" applyFont="1" applyFill="1" applyBorder="1" applyAlignment="1" applyProtection="1">
      <alignment vertical="center" wrapText="1"/>
      <protection locked="0"/>
    </xf>
    <xf numFmtId="0" fontId="0" fillId="0" borderId="10" xfId="0" applyBorder="1" applyAlignment="1">
      <alignment vertical="center" wrapText="1"/>
    </xf>
    <xf numFmtId="3" fontId="7" fillId="0" borderId="0" xfId="14" applyNumberFormat="1" applyFont="1" applyFill="1" applyBorder="1" applyAlignment="1" applyProtection="1">
      <alignment vertical="center" wrapText="1"/>
      <protection locked="0"/>
    </xf>
    <xf numFmtId="0" fontId="12" fillId="0" borderId="0" xfId="0" applyFont="1" applyFill="1" applyBorder="1" applyAlignment="1">
      <alignment vertical="center" wrapText="1"/>
    </xf>
    <xf numFmtId="0" fontId="67" fillId="0" borderId="3" xfId="0" applyFont="1" applyBorder="1" applyAlignment="1">
      <alignment horizontal="left" vertical="center"/>
    </xf>
    <xf numFmtId="0" fontId="67" fillId="0" borderId="0" xfId="0" applyFont="1" applyBorder="1" applyAlignment="1">
      <alignment horizontal="left" vertical="center"/>
    </xf>
    <xf numFmtId="0" fontId="67" fillId="0" borderId="4" xfId="0" applyFont="1" applyBorder="1" applyAlignment="1">
      <alignment horizontal="left" vertical="center"/>
    </xf>
    <xf numFmtId="176" fontId="108" fillId="0" borderId="0" xfId="0" applyNumberFormat="1" applyFont="1" applyBorder="1" applyAlignment="1">
      <alignment horizontal="left" vertical="center"/>
    </xf>
    <xf numFmtId="176" fontId="38" fillId="0" borderId="0" xfId="0" applyNumberFormat="1" applyFont="1" applyBorder="1" applyAlignment="1">
      <alignment horizontal="left" vertical="center"/>
    </xf>
    <xf numFmtId="0" fontId="12" fillId="0" borderId="76" xfId="0" applyFont="1" applyFill="1" applyBorder="1" applyAlignment="1" applyProtection="1">
      <alignment horizontal="left" vertical="center" wrapText="1"/>
    </xf>
    <xf numFmtId="0" fontId="36" fillId="0" borderId="76" xfId="0" applyFont="1" applyBorder="1" applyAlignment="1">
      <alignment horizontal="left" vertical="center" wrapText="1"/>
    </xf>
    <xf numFmtId="0" fontId="5" fillId="0" borderId="139" xfId="0" applyFont="1" applyBorder="1" applyAlignment="1" applyProtection="1">
      <alignment horizontal="left" vertical="center" wrapText="1"/>
    </xf>
    <xf numFmtId="0" fontId="12" fillId="0" borderId="137" xfId="0" applyFont="1" applyBorder="1" applyAlignment="1" applyProtection="1">
      <alignment horizontal="left" vertical="center" wrapText="1"/>
    </xf>
    <xf numFmtId="0" fontId="36" fillId="0" borderId="137" xfId="0" applyFont="1" applyBorder="1" applyAlignment="1">
      <alignment horizontal="left" vertical="center" wrapText="1"/>
    </xf>
    <xf numFmtId="0" fontId="36" fillId="0" borderId="141" xfId="0" applyFont="1" applyBorder="1" applyAlignment="1">
      <alignment horizontal="left" vertical="center" wrapText="1"/>
    </xf>
    <xf numFmtId="0" fontId="41" fillId="0" borderId="0" xfId="0" applyFont="1" applyBorder="1" applyAlignment="1" applyProtection="1">
      <alignment horizontal="right" vertical="center"/>
    </xf>
    <xf numFmtId="0" fontId="15" fillId="0" borderId="0" xfId="0" applyFont="1" applyBorder="1" applyAlignment="1">
      <alignment horizontal="right" vertical="center"/>
    </xf>
    <xf numFmtId="0" fontId="12" fillId="0" borderId="34" xfId="0" applyFont="1" applyBorder="1" applyAlignment="1" applyProtection="1">
      <alignment horizontal="left" vertical="center"/>
    </xf>
    <xf numFmtId="0" fontId="12" fillId="0" borderId="65" xfId="0" applyFont="1" applyBorder="1" applyAlignment="1" applyProtection="1">
      <alignment horizontal="left" vertical="center"/>
    </xf>
    <xf numFmtId="0" fontId="67" fillId="0" borderId="3" xfId="0" applyFont="1" applyBorder="1" applyAlignment="1">
      <alignment horizontal="left" vertical="center" wrapText="1"/>
    </xf>
    <xf numFmtId="0" fontId="67" fillId="0" borderId="0" xfId="0" applyFont="1" applyBorder="1" applyAlignment="1">
      <alignment horizontal="left" vertical="center" wrapText="1"/>
    </xf>
    <xf numFmtId="0" fontId="67" fillId="0" borderId="4" xfId="0" applyFont="1" applyBorder="1" applyAlignment="1">
      <alignment horizontal="left" vertical="center" wrapText="1"/>
    </xf>
    <xf numFmtId="0" fontId="35" fillId="3" borderId="22" xfId="0" applyFont="1" applyFill="1" applyBorder="1" applyAlignment="1" applyProtection="1">
      <alignment horizontal="center" vertical="center" wrapText="1"/>
    </xf>
    <xf numFmtId="0" fontId="35" fillId="3" borderId="7" xfId="0" applyFont="1" applyFill="1" applyBorder="1" applyAlignment="1" applyProtection="1">
      <alignment horizontal="center" vertical="center" wrapText="1"/>
    </xf>
    <xf numFmtId="0" fontId="33" fillId="3" borderId="7" xfId="0" applyFont="1" applyFill="1" applyBorder="1" applyAlignment="1" applyProtection="1">
      <alignment horizontal="center" vertical="center" wrapText="1"/>
    </xf>
    <xf numFmtId="0" fontId="8" fillId="10" borderId="14" xfId="0" applyFont="1" applyFill="1" applyBorder="1" applyAlignment="1" applyProtection="1">
      <alignment horizontal="left" vertical="center" wrapText="1"/>
    </xf>
    <xf numFmtId="0" fontId="8"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5" fillId="7" borderId="26" xfId="0" applyFont="1" applyFill="1" applyBorder="1" applyAlignment="1" applyProtection="1">
      <alignment horizontal="left" vertical="center" wrapText="1"/>
    </xf>
    <xf numFmtId="0" fontId="5" fillId="7" borderId="1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xf>
    <xf numFmtId="0" fontId="35" fillId="3" borderId="14" xfId="0" applyFont="1" applyFill="1" applyBorder="1" applyAlignment="1" applyProtection="1">
      <alignment horizontal="left" vertical="center" wrapText="1"/>
    </xf>
    <xf numFmtId="0" fontId="35" fillId="3" borderId="13" xfId="0" applyFont="1" applyFill="1" applyBorder="1" applyAlignment="1" applyProtection="1">
      <alignment horizontal="left" vertical="center" wrapText="1"/>
    </xf>
    <xf numFmtId="0" fontId="36" fillId="0" borderId="13" xfId="0" applyFont="1" applyBorder="1" applyAlignment="1" applyProtection="1">
      <alignment horizontal="left" vertical="center" wrapText="1"/>
    </xf>
    <xf numFmtId="0" fontId="0" fillId="0" borderId="13" xfId="0" applyBorder="1" applyAlignment="1">
      <alignment vertical="center" wrapText="1"/>
    </xf>
    <xf numFmtId="0" fontId="0" fillId="0" borderId="16" xfId="0" applyBorder="1" applyAlignment="1">
      <alignment vertical="center" wrapText="1"/>
    </xf>
    <xf numFmtId="0" fontId="12" fillId="0" borderId="0" xfId="0" applyFont="1" applyBorder="1" applyAlignment="1" applyProtection="1">
      <alignment horizontal="left" vertical="center"/>
    </xf>
    <xf numFmtId="0" fontId="12" fillId="0" borderId="78" xfId="0" applyFont="1" applyBorder="1" applyAlignment="1" applyProtection="1">
      <alignment horizontal="left" vertical="center"/>
    </xf>
    <xf numFmtId="0" fontId="8" fillId="10" borderId="83" xfId="0" applyFont="1" applyFill="1" applyBorder="1" applyAlignment="1" applyProtection="1">
      <alignment horizontal="left" vertical="center" wrapText="1"/>
    </xf>
    <xf numFmtId="0" fontId="8" fillId="10" borderId="20" xfId="0" applyFont="1" applyFill="1" applyBorder="1" applyAlignment="1" applyProtection="1">
      <alignment horizontal="left" vertical="center" wrapText="1"/>
    </xf>
    <xf numFmtId="0" fontId="34" fillId="10" borderId="20" xfId="0" applyFont="1" applyFill="1" applyBorder="1" applyAlignment="1" applyProtection="1">
      <alignment horizontal="left" vertical="center"/>
    </xf>
    <xf numFmtId="0" fontId="69" fillId="0" borderId="142" xfId="0" applyFont="1" applyFill="1" applyBorder="1" applyAlignment="1" applyProtection="1">
      <alignment horizontal="center" vertical="center" wrapText="1"/>
    </xf>
    <xf numFmtId="0" fontId="69" fillId="0" borderId="84" xfId="0" applyFont="1" applyFill="1" applyBorder="1" applyAlignment="1" applyProtection="1">
      <alignment horizontal="center" vertical="center" wrapText="1"/>
    </xf>
    <xf numFmtId="0" fontId="70" fillId="0" borderId="84" xfId="0" applyFont="1" applyBorder="1" applyAlignment="1" applyProtection="1">
      <alignment horizontal="center" vertical="center" wrapText="1"/>
    </xf>
    <xf numFmtId="0" fontId="8" fillId="0" borderId="151" xfId="0" applyFont="1" applyFill="1" applyBorder="1" applyAlignment="1" applyProtection="1">
      <alignment horizontal="right" vertical="center"/>
    </xf>
    <xf numFmtId="0" fontId="5" fillId="0" borderId="13" xfId="0" applyFont="1" applyBorder="1" applyAlignment="1" applyProtection="1">
      <alignment vertical="center"/>
    </xf>
    <xf numFmtId="0" fontId="8" fillId="0" borderId="18" xfId="0" applyFont="1" applyBorder="1" applyAlignment="1" applyProtection="1">
      <alignment horizontal="righ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pplyProtection="1">
      <alignment vertical="center" wrapText="1"/>
    </xf>
    <xf numFmtId="0" fontId="5" fillId="0" borderId="3" xfId="0" applyFont="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pplyProtection="1">
      <alignment horizontal="left" vertical="center" wrapText="1"/>
    </xf>
    <xf numFmtId="9" fontId="5" fillId="0" borderId="3" xfId="0" applyNumberFormat="1" applyFont="1" applyFill="1" applyBorder="1" applyAlignment="1" applyProtection="1">
      <alignment vertical="center" wrapText="1"/>
    </xf>
    <xf numFmtId="0" fontId="15" fillId="0" borderId="3" xfId="0" applyFont="1" applyBorder="1" applyAlignment="1">
      <alignment vertical="center" wrapText="1"/>
    </xf>
    <xf numFmtId="0" fontId="54" fillId="0" borderId="3" xfId="0" applyFont="1" applyBorder="1" applyAlignment="1" applyProtection="1">
      <alignment vertical="center" wrapText="1"/>
    </xf>
    <xf numFmtId="0" fontId="8" fillId="0" borderId="150" xfId="0" applyFont="1" applyFill="1" applyBorder="1" applyAlignment="1" applyProtection="1">
      <alignment horizontal="right" vertical="center"/>
    </xf>
    <xf numFmtId="0" fontId="5" fillId="0" borderId="2" xfId="0" applyFont="1" applyBorder="1" applyAlignment="1">
      <alignment vertical="center"/>
    </xf>
    <xf numFmtId="0" fontId="5" fillId="0" borderId="58" xfId="0" applyFont="1" applyBorder="1" applyAlignment="1">
      <alignment vertical="center"/>
    </xf>
    <xf numFmtId="0" fontId="32" fillId="0" borderId="0" xfId="0" applyNumberFormat="1" applyFont="1" applyBorder="1" applyAlignment="1" applyProtection="1">
      <alignment horizontal="left" vertical="center"/>
    </xf>
    <xf numFmtId="0" fontId="5" fillId="0" borderId="4" xfId="0" applyFont="1" applyBorder="1" applyAlignment="1">
      <alignment vertical="center"/>
    </xf>
    <xf numFmtId="174" fontId="32" fillId="0" borderId="0" xfId="0" applyNumberFormat="1" applyFont="1" applyBorder="1" applyAlignment="1" applyProtection="1">
      <alignment horizontal="left" vertical="center"/>
    </xf>
    <xf numFmtId="0" fontId="35" fillId="0" borderId="0" xfId="0" quotePrefix="1" applyFont="1" applyFill="1" applyBorder="1" applyAlignment="1" applyProtection="1">
      <alignment horizontal="left" vertical="center"/>
    </xf>
    <xf numFmtId="0" fontId="35" fillId="0" borderId="13" xfId="0" quotePrefix="1"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2" fillId="0" borderId="0" xfId="0" applyFont="1" applyFill="1" applyBorder="1" applyAlignment="1" applyProtection="1">
      <alignment horizontal="left" vertical="center"/>
    </xf>
    <xf numFmtId="0" fontId="0" fillId="0" borderId="0" xfId="0" applyAlignment="1">
      <alignment vertical="center"/>
    </xf>
    <xf numFmtId="0" fontId="25" fillId="0" borderId="0" xfId="0" applyFont="1" applyBorder="1" applyAlignment="1">
      <alignment vertical="center"/>
    </xf>
    <xf numFmtId="0" fontId="80" fillId="0" borderId="0" xfId="0" applyFont="1" applyBorder="1" applyAlignment="1">
      <alignment vertical="center"/>
    </xf>
    <xf numFmtId="0" fontId="8" fillId="0" borderId="0" xfId="0" applyFont="1" applyBorder="1" applyAlignment="1" applyProtection="1">
      <alignment horizontal="right" vertical="center"/>
    </xf>
    <xf numFmtId="0" fontId="0" fillId="0" borderId="0" xfId="0" applyBorder="1" applyAlignment="1"/>
    <xf numFmtId="0" fontId="65" fillId="0" borderId="0" xfId="0" applyFont="1" applyBorder="1" applyAlignment="1">
      <alignment horizontal="center" vertical="center"/>
    </xf>
    <xf numFmtId="0" fontId="43" fillId="0" borderId="0" xfId="0" applyFont="1" applyBorder="1" applyAlignment="1">
      <alignment horizontal="center" vertical="center"/>
    </xf>
    <xf numFmtId="174" fontId="33" fillId="0" borderId="0" xfId="0" applyNumberFormat="1" applyFont="1" applyBorder="1" applyAlignment="1" applyProtection="1">
      <alignment horizontal="left" vertical="center"/>
    </xf>
    <xf numFmtId="0" fontId="48" fillId="0" borderId="2" xfId="0" applyFont="1" applyBorder="1" applyAlignment="1" applyProtection="1">
      <alignment horizontal="center" vertical="center" wrapText="1"/>
      <protection locked="0"/>
    </xf>
    <xf numFmtId="0" fontId="91" fillId="0" borderId="2" xfId="0" applyFont="1" applyBorder="1" applyAlignment="1" applyProtection="1">
      <alignment horizontal="center" vertical="center" wrapText="1"/>
      <protection locked="0"/>
    </xf>
    <xf numFmtId="0" fontId="91" fillId="0" borderId="0" xfId="0" applyFont="1" applyAlignment="1" applyProtection="1">
      <alignment horizontal="center" vertical="center" wrapText="1"/>
      <protection locked="0"/>
    </xf>
    <xf numFmtId="0" fontId="58" fillId="0" borderId="3" xfId="0" applyFont="1" applyBorder="1" applyAlignment="1">
      <alignment horizontal="right" vertical="center"/>
    </xf>
    <xf numFmtId="0" fontId="58" fillId="0" borderId="0" xfId="0" applyFont="1" applyBorder="1" applyAlignment="1">
      <alignment horizontal="right" vertical="center"/>
    </xf>
    <xf numFmtId="0" fontId="18" fillId="0" borderId="78" xfId="0" applyFont="1" applyBorder="1" applyAlignment="1">
      <alignment horizontal="right" vertical="center"/>
    </xf>
    <xf numFmtId="0" fontId="1" fillId="0" borderId="0" xfId="0" applyFont="1" applyAlignment="1">
      <alignment horizontal="justify" vertical="center" wrapText="1"/>
    </xf>
    <xf numFmtId="0" fontId="12" fillId="0" borderId="0" xfId="0" applyFont="1" applyAlignment="1">
      <alignment wrapText="1"/>
    </xf>
    <xf numFmtId="0" fontId="8" fillId="0" borderId="0" xfId="0" applyFont="1" applyAlignment="1">
      <alignment horizontal="right"/>
    </xf>
    <xf numFmtId="0" fontId="95" fillId="0" borderId="0" xfId="0" applyFont="1" applyAlignment="1">
      <alignment horizontal="right"/>
    </xf>
    <xf numFmtId="176" fontId="1" fillId="0" borderId="0" xfId="0" applyNumberFormat="1" applyFont="1" applyAlignment="1">
      <alignment horizontal="center"/>
    </xf>
    <xf numFmtId="176" fontId="36" fillId="0" borderId="0" xfId="0" applyNumberFormat="1" applyFont="1" applyAlignment="1">
      <alignment horizontal="center"/>
    </xf>
    <xf numFmtId="0" fontId="1" fillId="0" borderId="110" xfId="0" applyFont="1" applyBorder="1" applyAlignment="1">
      <alignment horizontal="center"/>
    </xf>
    <xf numFmtId="0" fontId="1" fillId="0" borderId="162" xfId="0" applyFont="1" applyBorder="1" applyAlignment="1">
      <alignment horizontal="center"/>
    </xf>
    <xf numFmtId="0" fontId="1" fillId="0" borderId="43" xfId="0" applyFont="1" applyBorder="1" applyAlignment="1">
      <alignment horizontal="center"/>
    </xf>
    <xf numFmtId="0" fontId="0" fillId="0" borderId="163" xfId="0" applyBorder="1" applyAlignment="1"/>
    <xf numFmtId="0" fontId="1" fillId="0" borderId="163" xfId="0" applyFont="1" applyBorder="1" applyAlignment="1">
      <alignment horizontal="center"/>
    </xf>
    <xf numFmtId="0" fontId="1" fillId="0" borderId="164" xfId="0" applyFont="1" applyBorder="1" applyAlignment="1">
      <alignment horizontal="center"/>
    </xf>
    <xf numFmtId="0" fontId="1" fillId="0" borderId="130" xfId="0" quotePrefix="1" applyFont="1" applyBorder="1" applyAlignment="1">
      <alignment horizontal="center"/>
    </xf>
    <xf numFmtId="0" fontId="8" fillId="0" borderId="171" xfId="0" applyFont="1" applyBorder="1" applyAlignment="1">
      <alignment horizontal="center"/>
    </xf>
    <xf numFmtId="0" fontId="8" fillId="0" borderId="65" xfId="0" applyFont="1" applyBorder="1" applyAlignment="1">
      <alignment horizontal="center"/>
    </xf>
    <xf numFmtId="0" fontId="8" fillId="0" borderId="46" xfId="0" applyFont="1" applyBorder="1" applyAlignment="1">
      <alignment horizontal="center"/>
    </xf>
    <xf numFmtId="0" fontId="0" fillId="0" borderId="65" xfId="0" applyBorder="1" applyAlignment="1"/>
    <xf numFmtId="181" fontId="8" fillId="0" borderId="186" xfId="0" applyNumberFormat="1" applyFont="1" applyBorder="1" applyAlignment="1">
      <alignment horizontal="center"/>
    </xf>
    <xf numFmtId="0" fontId="8" fillId="0" borderId="84" xfId="0" applyFont="1" applyBorder="1" applyAlignment="1">
      <alignment horizontal="center"/>
    </xf>
    <xf numFmtId="0" fontId="8" fillId="0" borderId="101" xfId="0" applyFont="1" applyBorder="1" applyAlignment="1">
      <alignment horizontal="center"/>
    </xf>
    <xf numFmtId="0" fontId="1" fillId="0" borderId="84" xfId="0" applyFont="1" applyBorder="1" applyAlignment="1">
      <alignment horizontal="center"/>
    </xf>
    <xf numFmtId="0" fontId="1" fillId="0" borderId="101" xfId="0" applyFont="1" applyBorder="1" applyAlignment="1">
      <alignment horizontal="center"/>
    </xf>
    <xf numFmtId="0" fontId="15" fillId="0" borderId="14" xfId="0" applyFont="1" applyBorder="1" applyAlignment="1">
      <alignment horizontal="right" vertical="center"/>
    </xf>
    <xf numFmtId="0" fontId="15" fillId="0" borderId="13" xfId="0" applyFont="1" applyBorder="1" applyAlignment="1">
      <alignment horizontal="right" vertical="center"/>
    </xf>
    <xf numFmtId="0" fontId="21" fillId="2" borderId="155" xfId="0" applyFont="1" applyFill="1" applyBorder="1" applyAlignment="1" applyProtection="1">
      <alignment vertical="center"/>
      <protection locked="0"/>
    </xf>
    <xf numFmtId="0" fontId="21" fillId="2" borderId="57" xfId="0" applyFont="1" applyFill="1" applyBorder="1" applyAlignment="1" applyProtection="1">
      <alignment vertical="center"/>
      <protection locked="0"/>
    </xf>
    <xf numFmtId="0" fontId="21" fillId="2" borderId="61" xfId="0" applyFont="1" applyFill="1" applyBorder="1" applyAlignment="1" applyProtection="1">
      <alignment vertical="center"/>
      <protection locked="0"/>
    </xf>
    <xf numFmtId="0" fontId="21" fillId="2" borderId="159" xfId="0" applyFont="1" applyFill="1" applyBorder="1" applyAlignment="1" applyProtection="1">
      <alignment vertical="center"/>
      <protection locked="0"/>
    </xf>
    <xf numFmtId="0" fontId="21" fillId="2" borderId="160" xfId="0" applyFont="1" applyFill="1" applyBorder="1" applyAlignment="1" applyProtection="1">
      <alignment vertical="center"/>
      <protection locked="0"/>
    </xf>
    <xf numFmtId="0" fontId="21" fillId="2" borderId="94" xfId="0" applyFont="1" applyFill="1" applyBorder="1" applyAlignment="1" applyProtection="1">
      <alignment vertical="center"/>
      <protection locked="0"/>
    </xf>
    <xf numFmtId="0" fontId="15" fillId="0" borderId="63" xfId="0" applyFont="1" applyBorder="1" applyAlignment="1">
      <alignment vertical="center"/>
    </xf>
    <xf numFmtId="0" fontId="15" fillId="0" borderId="34" xfId="0" applyFont="1" applyBorder="1" applyAlignment="1">
      <alignment vertical="center"/>
    </xf>
    <xf numFmtId="0" fontId="15" fillId="0" borderId="65" xfId="0" applyFont="1" applyBorder="1" applyAlignment="1">
      <alignment vertical="center"/>
    </xf>
    <xf numFmtId="0" fontId="5" fillId="2" borderId="152" xfId="0" applyFont="1" applyFill="1" applyBorder="1" applyAlignment="1" applyProtection="1">
      <protection locked="0"/>
    </xf>
    <xf numFmtId="0" fontId="5" fillId="2" borderId="153" xfId="0" applyFont="1" applyFill="1" applyBorder="1" applyAlignment="1" applyProtection="1">
      <protection locked="0"/>
    </xf>
    <xf numFmtId="0" fontId="5" fillId="2" borderId="154" xfId="0" applyFont="1" applyFill="1" applyBorder="1" applyAlignment="1" applyProtection="1">
      <protection locked="0"/>
    </xf>
    <xf numFmtId="0" fontId="5" fillId="2" borderId="155" xfId="0" applyFont="1" applyFill="1" applyBorder="1" applyAlignment="1" applyProtection="1">
      <alignment vertical="center"/>
      <protection locked="0"/>
    </xf>
    <xf numFmtId="0" fontId="5" fillId="2" borderId="57"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0" fillId="0" borderId="153" xfId="0" applyBorder="1"/>
    <xf numFmtId="0" fontId="0" fillId="0" borderId="154" xfId="0" applyBorder="1"/>
    <xf numFmtId="0" fontId="0" fillId="0" borderId="57" xfId="0" applyBorder="1"/>
    <xf numFmtId="0" fontId="0" fillId="0" borderId="61" xfId="0" applyBorder="1"/>
    <xf numFmtId="0" fontId="5" fillId="2" borderId="156" xfId="0" applyFont="1" applyFill="1" applyBorder="1" applyAlignment="1" applyProtection="1">
      <alignment vertical="center"/>
      <protection locked="0"/>
    </xf>
    <xf numFmtId="0" fontId="0" fillId="0" borderId="157" xfId="0" applyBorder="1"/>
    <xf numFmtId="0" fontId="0" fillId="0" borderId="158" xfId="0" applyBorder="1"/>
    <xf numFmtId="0" fontId="0" fillId="0" borderId="34" xfId="0" applyBorder="1"/>
    <xf numFmtId="0" fontId="0" fillId="0" borderId="65" xfId="0" applyBorder="1"/>
    <xf numFmtId="0" fontId="21" fillId="2" borderId="156" xfId="0" applyFont="1" applyFill="1" applyBorder="1" applyAlignment="1" applyProtection="1">
      <alignment vertical="center"/>
      <protection locked="0"/>
    </xf>
    <xf numFmtId="0" fontId="15" fillId="0" borderId="46" xfId="0" applyFont="1" applyBorder="1" applyAlignment="1">
      <alignment vertical="center"/>
    </xf>
    <xf numFmtId="0" fontId="15" fillId="0" borderId="65" xfId="0" applyFont="1" applyBorder="1"/>
    <xf numFmtId="0" fontId="21" fillId="2" borderId="37" xfId="0" applyFont="1" applyFill="1" applyBorder="1" applyAlignment="1" applyProtection="1">
      <protection locked="0"/>
    </xf>
    <xf numFmtId="0" fontId="15" fillId="0" borderId="154" xfId="0" applyFont="1" applyBorder="1"/>
    <xf numFmtId="0" fontId="21" fillId="2" borderId="40" xfId="0" applyFont="1" applyFill="1" applyBorder="1" applyAlignment="1" applyProtection="1">
      <alignment vertical="center"/>
      <protection locked="0"/>
    </xf>
    <xf numFmtId="0" fontId="15" fillId="0" borderId="61" xfId="0" applyFont="1" applyBorder="1"/>
    <xf numFmtId="0" fontId="19" fillId="0" borderId="18" xfId="0" applyFont="1" applyBorder="1" applyAlignment="1">
      <alignment horizontal="right" vertical="center"/>
    </xf>
    <xf numFmtId="0" fontId="19" fillId="0" borderId="2" xfId="0" applyFont="1" applyBorder="1" applyAlignment="1">
      <alignment horizontal="right" vertical="center"/>
    </xf>
    <xf numFmtId="0" fontId="19" fillId="0" borderId="58" xfId="0" applyFont="1" applyBorder="1" applyAlignment="1">
      <alignment horizontal="right" vertical="center"/>
    </xf>
    <xf numFmtId="0" fontId="8" fillId="0" borderId="14" xfId="0" applyFont="1" applyBorder="1" applyAlignment="1">
      <alignment horizontal="right" vertical="center"/>
    </xf>
    <xf numFmtId="0" fontId="8" fillId="0" borderId="13" xfId="0" applyFont="1" applyBorder="1" applyAlignment="1">
      <alignment horizontal="right" vertical="center"/>
    </xf>
    <xf numFmtId="0" fontId="8" fillId="0" borderId="16" xfId="0" applyFont="1" applyBorder="1" applyAlignment="1">
      <alignment horizontal="right" vertical="center"/>
    </xf>
    <xf numFmtId="0" fontId="21" fillId="2" borderId="161" xfId="0" applyFont="1" applyFill="1" applyBorder="1" applyAlignment="1" applyProtection="1">
      <alignment vertical="center"/>
      <protection locked="0"/>
    </xf>
    <xf numFmtId="0" fontId="15" fillId="0" borderId="158" xfId="0" applyFont="1" applyBorder="1"/>
    <xf numFmtId="0" fontId="19" fillId="0" borderId="0" xfId="0" applyFont="1" applyBorder="1" applyAlignment="1">
      <alignment horizontal="right" vertical="center"/>
    </xf>
    <xf numFmtId="14" fontId="18" fillId="2" borderId="46" xfId="0" applyNumberFormat="1" applyFont="1" applyFill="1" applyBorder="1" applyAlignment="1" applyProtection="1">
      <alignment vertical="center"/>
      <protection locked="0"/>
    </xf>
    <xf numFmtId="14" fontId="18" fillId="2" borderId="34" xfId="0" applyNumberFormat="1" applyFont="1" applyFill="1" applyBorder="1" applyAlignment="1" applyProtection="1">
      <alignment vertical="center"/>
      <protection locked="0"/>
    </xf>
    <xf numFmtId="14" fontId="18" fillId="2" borderId="35" xfId="0" applyNumberFormat="1" applyFont="1" applyFill="1" applyBorder="1" applyAlignment="1" applyProtection="1">
      <alignment vertical="center"/>
      <protection locked="0"/>
    </xf>
    <xf numFmtId="0" fontId="17" fillId="0" borderId="14" xfId="0" applyFont="1" applyBorder="1" applyAlignment="1">
      <alignment horizontal="right" vertical="center"/>
    </xf>
    <xf numFmtId="0" fontId="17" fillId="0" borderId="13" xfId="0" applyFont="1" applyBorder="1" applyAlignment="1">
      <alignment horizontal="right" vertical="center"/>
    </xf>
    <xf numFmtId="0" fontId="17" fillId="0" borderId="3" xfId="0" applyFont="1" applyBorder="1" applyAlignment="1">
      <alignment horizontal="right" vertical="center"/>
    </xf>
    <xf numFmtId="0" fontId="17" fillId="0" borderId="0" xfId="0" applyFont="1" applyBorder="1" applyAlignment="1">
      <alignment horizontal="right" vertical="center"/>
    </xf>
    <xf numFmtId="0" fontId="15" fillId="0" borderId="46" xfId="0" applyFont="1" applyBorder="1" applyAlignment="1">
      <alignment vertical="center" wrapText="1"/>
    </xf>
    <xf numFmtId="0" fontId="15" fillId="0" borderId="34" xfId="0" applyFont="1" applyBorder="1" applyAlignment="1">
      <alignment vertical="center" wrapText="1"/>
    </xf>
    <xf numFmtId="0" fontId="15" fillId="0" borderId="65" xfId="0" applyFont="1" applyBorder="1" applyAlignment="1">
      <alignment vertical="center" wrapText="1"/>
    </xf>
    <xf numFmtId="0" fontId="21" fillId="2" borderId="37" xfId="0" applyFont="1" applyFill="1" applyBorder="1" applyAlignment="1" applyProtection="1">
      <alignment vertical="center"/>
      <protection locked="0"/>
    </xf>
    <xf numFmtId="0" fontId="21" fillId="2" borderId="153" xfId="0" applyFont="1" applyFill="1" applyBorder="1" applyAlignment="1" applyProtection="1">
      <alignment vertical="center"/>
      <protection locked="0"/>
    </xf>
    <xf numFmtId="0" fontId="21" fillId="2" borderId="154" xfId="0" applyFont="1" applyFill="1" applyBorder="1" applyAlignment="1" applyProtection="1">
      <alignment vertical="center"/>
      <protection locked="0"/>
    </xf>
    <xf numFmtId="0" fontId="21" fillId="2" borderId="157" xfId="0" applyFont="1" applyFill="1" applyBorder="1" applyAlignment="1" applyProtection="1">
      <alignment vertical="center"/>
      <protection locked="0"/>
    </xf>
    <xf numFmtId="0" fontId="21" fillId="2" borderId="158" xfId="0" applyFont="1" applyFill="1" applyBorder="1" applyAlignment="1" applyProtection="1">
      <alignment vertical="center"/>
      <protection locked="0"/>
    </xf>
    <xf numFmtId="49" fontId="1"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110" xfId="0" applyBorder="1" applyAlignment="1">
      <alignment horizontal="left" vertical="top" wrapText="1"/>
    </xf>
    <xf numFmtId="0" fontId="0" fillId="0" borderId="162" xfId="0" applyBorder="1" applyAlignment="1">
      <alignment horizontal="left" vertical="top" wrapText="1"/>
    </xf>
    <xf numFmtId="49" fontId="1" fillId="0" borderId="29" xfId="0" applyNumberFormat="1" applyFont="1" applyBorder="1" applyAlignment="1"/>
    <xf numFmtId="0" fontId="0" fillId="0" borderId="29" xfId="0" applyBorder="1" applyAlignment="1"/>
    <xf numFmtId="0" fontId="0" fillId="0" borderId="190" xfId="0" applyBorder="1" applyAlignment="1"/>
    <xf numFmtId="49" fontId="1" fillId="0" borderId="0" xfId="0" applyNumberFormat="1" applyFont="1" applyAlignment="1"/>
    <xf numFmtId="0" fontId="0" fillId="0" borderId="0" xfId="0" applyAlignment="1"/>
    <xf numFmtId="0" fontId="8" fillId="0" borderId="3" xfId="0" applyFont="1" applyBorder="1" applyAlignment="1">
      <alignment horizontal="center" textRotation="180"/>
    </xf>
    <xf numFmtId="0" fontId="34" fillId="0" borderId="3" xfId="0" applyFont="1" applyBorder="1" applyAlignment="1">
      <alignment horizontal="center" textRotation="180"/>
    </xf>
    <xf numFmtId="0" fontId="34" fillId="0" borderId="47" xfId="0" applyFont="1" applyBorder="1" applyAlignment="1">
      <alignment horizontal="center" textRotation="180"/>
    </xf>
    <xf numFmtId="0" fontId="8" fillId="0" borderId="3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43" xfId="0" applyFont="1" applyBorder="1" applyAlignment="1"/>
    <xf numFmtId="0" fontId="15" fillId="0" borderId="21" xfId="0" applyFont="1" applyBorder="1" applyAlignment="1"/>
    <xf numFmtId="0" fontId="8" fillId="0" borderId="46" xfId="0" applyFont="1" applyBorder="1" applyAlignment="1">
      <alignment horizontal="center" vertical="center"/>
    </xf>
    <xf numFmtId="0" fontId="8" fillId="0" borderId="34" xfId="0" applyFont="1" applyBorder="1" applyAlignment="1">
      <alignment horizontal="center" vertical="center"/>
    </xf>
    <xf numFmtId="0" fontId="8" fillId="0" borderId="65" xfId="0" applyFont="1" applyBorder="1" applyAlignment="1">
      <alignment horizontal="center" vertical="center"/>
    </xf>
    <xf numFmtId="0" fontId="1" fillId="0" borderId="0" xfId="0" applyFont="1" applyFill="1" applyBorder="1" applyAlignment="1">
      <alignment horizontal="left"/>
    </xf>
    <xf numFmtId="0" fontId="1" fillId="0" borderId="78" xfId="0" applyFont="1" applyFill="1" applyBorder="1" applyAlignment="1">
      <alignment horizontal="left"/>
    </xf>
    <xf numFmtId="0" fontId="8" fillId="0" borderId="0" xfId="0" applyFont="1" applyFill="1" applyBorder="1" applyAlignment="1">
      <alignment horizontal="center"/>
    </xf>
    <xf numFmtId="0" fontId="8" fillId="0" borderId="0" xfId="0" applyFont="1" applyBorder="1" applyAlignment="1">
      <alignment horizontal="center"/>
    </xf>
    <xf numFmtId="0" fontId="1" fillId="0" borderId="0" xfId="0" applyFont="1" applyBorder="1" applyAlignment="1"/>
  </cellXfs>
  <cellStyles count="17">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Percent" xfId="15" builtinId="5"/>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0</xdr:col>
      <xdr:colOff>0</xdr:colOff>
      <xdr:row>45</xdr:row>
      <xdr:rowOff>0</xdr:rowOff>
    </xdr:to>
    <xdr:sp macro="" textlink="">
      <xdr:nvSpPr>
        <xdr:cNvPr id="3095" name="AutoShape 23"/>
        <xdr:cNvSpPr>
          <a:spLocks/>
        </xdr:cNvSpPr>
      </xdr:nvSpPr>
      <xdr:spPr bwMode="auto">
        <a:xfrm>
          <a:off x="0" y="138588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48</xdr:row>
      <xdr:rowOff>647700</xdr:rowOff>
    </xdr:from>
    <xdr:to>
      <xdr:col>0</xdr:col>
      <xdr:colOff>0</xdr:colOff>
      <xdr:row>51</xdr:row>
      <xdr:rowOff>0</xdr:rowOff>
    </xdr:to>
    <xdr:sp macro="" textlink="">
      <xdr:nvSpPr>
        <xdr:cNvPr id="3099" name="AutoShape 27"/>
        <xdr:cNvSpPr>
          <a:spLocks/>
        </xdr:cNvSpPr>
      </xdr:nvSpPr>
      <xdr:spPr bwMode="auto">
        <a:xfrm>
          <a:off x="0" y="15744825"/>
          <a:ext cx="0" cy="8763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52</xdr:row>
      <xdr:rowOff>647700</xdr:rowOff>
    </xdr:from>
    <xdr:to>
      <xdr:col>0</xdr:col>
      <xdr:colOff>0</xdr:colOff>
      <xdr:row>53</xdr:row>
      <xdr:rowOff>0</xdr:rowOff>
    </xdr:to>
    <xdr:sp macro="" textlink="">
      <xdr:nvSpPr>
        <xdr:cNvPr id="3102" name="AutoShape 30"/>
        <xdr:cNvSpPr>
          <a:spLocks/>
        </xdr:cNvSpPr>
      </xdr:nvSpPr>
      <xdr:spPr bwMode="auto">
        <a:xfrm>
          <a:off x="0" y="17526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33</xdr:row>
      <xdr:rowOff>28575</xdr:rowOff>
    </xdr:from>
    <xdr:to>
      <xdr:col>0</xdr:col>
      <xdr:colOff>0</xdr:colOff>
      <xdr:row>40</xdr:row>
      <xdr:rowOff>542925</xdr:rowOff>
    </xdr:to>
    <xdr:sp macro="" textlink="">
      <xdr:nvSpPr>
        <xdr:cNvPr id="3104" name="AutoShape 32"/>
        <xdr:cNvSpPr>
          <a:spLocks/>
        </xdr:cNvSpPr>
      </xdr:nvSpPr>
      <xdr:spPr bwMode="auto">
        <a:xfrm>
          <a:off x="0" y="9305925"/>
          <a:ext cx="0" cy="30480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104775</xdr:colOff>
      <xdr:row>1</xdr:row>
      <xdr:rowOff>57150</xdr:rowOff>
    </xdr:from>
    <xdr:to>
      <xdr:col>3</xdr:col>
      <xdr:colOff>542925</xdr:colOff>
      <xdr:row>2</xdr:row>
      <xdr:rowOff>247650</xdr:rowOff>
    </xdr:to>
    <xdr:pic>
      <xdr:nvPicPr>
        <xdr:cNvPr id="3178" name="Picture 10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47700"/>
          <a:ext cx="35433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34</xdr:row>
      <xdr:rowOff>28575</xdr:rowOff>
    </xdr:from>
    <xdr:to>
      <xdr:col>15</xdr:col>
      <xdr:colOff>190500</xdr:colOff>
      <xdr:row>35</xdr:row>
      <xdr:rowOff>152400</xdr:rowOff>
    </xdr:to>
    <xdr:sp macro="" textlink="">
      <xdr:nvSpPr>
        <xdr:cNvPr id="1030" name="AutoShape 6"/>
        <xdr:cNvSpPr>
          <a:spLocks/>
        </xdr:cNvSpPr>
      </xdr:nvSpPr>
      <xdr:spPr bwMode="auto">
        <a:xfrm>
          <a:off x="9629775" y="7962900"/>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31</xdr:row>
      <xdr:rowOff>28575</xdr:rowOff>
    </xdr:from>
    <xdr:to>
      <xdr:col>15</xdr:col>
      <xdr:colOff>190500</xdr:colOff>
      <xdr:row>32</xdr:row>
      <xdr:rowOff>152400</xdr:rowOff>
    </xdr:to>
    <xdr:sp macro="" textlink="">
      <xdr:nvSpPr>
        <xdr:cNvPr id="1031" name="AutoShape 7"/>
        <xdr:cNvSpPr>
          <a:spLocks/>
        </xdr:cNvSpPr>
      </xdr:nvSpPr>
      <xdr:spPr bwMode="auto">
        <a:xfrm>
          <a:off x="9629775" y="7315200"/>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62</xdr:row>
      <xdr:rowOff>28575</xdr:rowOff>
    </xdr:from>
    <xdr:to>
      <xdr:col>15</xdr:col>
      <xdr:colOff>190500</xdr:colOff>
      <xdr:row>63</xdr:row>
      <xdr:rowOff>152400</xdr:rowOff>
    </xdr:to>
    <xdr:sp macro="" textlink="">
      <xdr:nvSpPr>
        <xdr:cNvPr id="1032" name="AutoShape 8"/>
        <xdr:cNvSpPr>
          <a:spLocks/>
        </xdr:cNvSpPr>
      </xdr:nvSpPr>
      <xdr:spPr bwMode="auto">
        <a:xfrm>
          <a:off x="9629775" y="13801725"/>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65</xdr:row>
      <xdr:rowOff>28575</xdr:rowOff>
    </xdr:from>
    <xdr:to>
      <xdr:col>15</xdr:col>
      <xdr:colOff>190500</xdr:colOff>
      <xdr:row>66</xdr:row>
      <xdr:rowOff>152400</xdr:rowOff>
    </xdr:to>
    <xdr:sp macro="" textlink="">
      <xdr:nvSpPr>
        <xdr:cNvPr id="1033" name="AutoShape 9"/>
        <xdr:cNvSpPr>
          <a:spLocks/>
        </xdr:cNvSpPr>
      </xdr:nvSpPr>
      <xdr:spPr bwMode="auto">
        <a:xfrm>
          <a:off x="9629775" y="14297025"/>
          <a:ext cx="190500" cy="333375"/>
        </a:xfrm>
        <a:prstGeom prst="rightBrace">
          <a:avLst>
            <a:gd name="adj1" fmla="val 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28</xdr:row>
      <xdr:rowOff>171450</xdr:rowOff>
    </xdr:from>
    <xdr:to>
      <xdr:col>15</xdr:col>
      <xdr:colOff>209550</xdr:colOff>
      <xdr:row>30</xdr:row>
      <xdr:rowOff>0</xdr:rowOff>
    </xdr:to>
    <xdr:sp macro="" textlink="">
      <xdr:nvSpPr>
        <xdr:cNvPr id="1036" name="AutoShape 12"/>
        <xdr:cNvSpPr>
          <a:spLocks/>
        </xdr:cNvSpPr>
      </xdr:nvSpPr>
      <xdr:spPr bwMode="auto">
        <a:xfrm>
          <a:off x="9629775" y="6858000"/>
          <a:ext cx="209550" cy="266700"/>
        </a:xfrm>
        <a:prstGeom prst="rightBrace">
          <a:avLst>
            <a:gd name="adj1" fmla="val 10606"/>
            <a:gd name="adj2" fmla="val 52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1276350</xdr:colOff>
      <xdr:row>37</xdr:row>
      <xdr:rowOff>57150</xdr:rowOff>
    </xdr:from>
    <xdr:to>
      <xdr:col>15</xdr:col>
      <xdr:colOff>190500</xdr:colOff>
      <xdr:row>38</xdr:row>
      <xdr:rowOff>152400</xdr:rowOff>
    </xdr:to>
    <xdr:sp macro="" textlink="">
      <xdr:nvSpPr>
        <xdr:cNvPr id="1037" name="AutoShape 13"/>
        <xdr:cNvSpPr>
          <a:spLocks/>
        </xdr:cNvSpPr>
      </xdr:nvSpPr>
      <xdr:spPr bwMode="auto">
        <a:xfrm>
          <a:off x="9610725" y="8715375"/>
          <a:ext cx="209550" cy="381000"/>
        </a:xfrm>
        <a:prstGeom prst="rightBrace">
          <a:avLst>
            <a:gd name="adj1" fmla="val 1515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40</xdr:row>
      <xdr:rowOff>276225</xdr:rowOff>
    </xdr:from>
    <xdr:to>
      <xdr:col>15</xdr:col>
      <xdr:colOff>190500</xdr:colOff>
      <xdr:row>42</xdr:row>
      <xdr:rowOff>0</xdr:rowOff>
    </xdr:to>
    <xdr:sp macro="" textlink="">
      <xdr:nvSpPr>
        <xdr:cNvPr id="1038" name="AutoShape 14"/>
        <xdr:cNvSpPr>
          <a:spLocks/>
        </xdr:cNvSpPr>
      </xdr:nvSpPr>
      <xdr:spPr bwMode="auto">
        <a:xfrm>
          <a:off x="9629775" y="9467850"/>
          <a:ext cx="190500" cy="257175"/>
        </a:xfrm>
        <a:prstGeom prst="rightBrace">
          <a:avLst>
            <a:gd name="adj1" fmla="val 112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43</xdr:row>
      <xdr:rowOff>238125</xdr:rowOff>
    </xdr:from>
    <xdr:to>
      <xdr:col>15</xdr:col>
      <xdr:colOff>190500</xdr:colOff>
      <xdr:row>45</xdr:row>
      <xdr:rowOff>0</xdr:rowOff>
    </xdr:to>
    <xdr:sp macro="" textlink="">
      <xdr:nvSpPr>
        <xdr:cNvPr id="1039" name="AutoShape 15"/>
        <xdr:cNvSpPr>
          <a:spLocks/>
        </xdr:cNvSpPr>
      </xdr:nvSpPr>
      <xdr:spPr bwMode="auto">
        <a:xfrm>
          <a:off x="9629775" y="10134600"/>
          <a:ext cx="190500" cy="17145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52</xdr:row>
      <xdr:rowOff>28575</xdr:rowOff>
    </xdr:from>
    <xdr:to>
      <xdr:col>15</xdr:col>
      <xdr:colOff>190500</xdr:colOff>
      <xdr:row>53</xdr:row>
      <xdr:rowOff>171450</xdr:rowOff>
    </xdr:to>
    <xdr:sp macro="" textlink="">
      <xdr:nvSpPr>
        <xdr:cNvPr id="1042" name="AutoShape 18"/>
        <xdr:cNvSpPr>
          <a:spLocks/>
        </xdr:cNvSpPr>
      </xdr:nvSpPr>
      <xdr:spPr bwMode="auto">
        <a:xfrm>
          <a:off x="9658350" y="1177290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46</xdr:row>
      <xdr:rowOff>323850</xdr:rowOff>
    </xdr:from>
    <xdr:to>
      <xdr:col>15</xdr:col>
      <xdr:colOff>238125</xdr:colOff>
      <xdr:row>47</xdr:row>
      <xdr:rowOff>152400</xdr:rowOff>
    </xdr:to>
    <xdr:sp macro="" textlink="">
      <xdr:nvSpPr>
        <xdr:cNvPr id="1045" name="AutoShape 21"/>
        <xdr:cNvSpPr>
          <a:spLocks/>
        </xdr:cNvSpPr>
      </xdr:nvSpPr>
      <xdr:spPr bwMode="auto">
        <a:xfrm>
          <a:off x="9677400" y="10668000"/>
          <a:ext cx="190500" cy="152400"/>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69</xdr:row>
      <xdr:rowOff>0</xdr:rowOff>
    </xdr:from>
    <xdr:to>
      <xdr:col>15</xdr:col>
      <xdr:colOff>190500</xdr:colOff>
      <xdr:row>69</xdr:row>
      <xdr:rowOff>0</xdr:rowOff>
    </xdr:to>
    <xdr:sp macro="" textlink="">
      <xdr:nvSpPr>
        <xdr:cNvPr id="1046" name="AutoShape 22"/>
        <xdr:cNvSpPr>
          <a:spLocks/>
        </xdr:cNvSpPr>
      </xdr:nvSpPr>
      <xdr:spPr bwMode="auto">
        <a:xfrm>
          <a:off x="9658350" y="1495425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69</xdr:row>
      <xdr:rowOff>0</xdr:rowOff>
    </xdr:from>
    <xdr:to>
      <xdr:col>15</xdr:col>
      <xdr:colOff>190500</xdr:colOff>
      <xdr:row>69</xdr:row>
      <xdr:rowOff>0</xdr:rowOff>
    </xdr:to>
    <xdr:sp macro="" textlink="">
      <xdr:nvSpPr>
        <xdr:cNvPr id="1047" name="AutoShape 23"/>
        <xdr:cNvSpPr>
          <a:spLocks/>
        </xdr:cNvSpPr>
      </xdr:nvSpPr>
      <xdr:spPr bwMode="auto">
        <a:xfrm>
          <a:off x="9629775" y="1495425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25</xdr:row>
      <xdr:rowOff>28575</xdr:rowOff>
    </xdr:from>
    <xdr:to>
      <xdr:col>16</xdr:col>
      <xdr:colOff>0</xdr:colOff>
      <xdr:row>26</xdr:row>
      <xdr:rowOff>152400</xdr:rowOff>
    </xdr:to>
    <xdr:sp macro="" textlink="">
      <xdr:nvSpPr>
        <xdr:cNvPr id="1072" name="AutoShape 48"/>
        <xdr:cNvSpPr>
          <a:spLocks/>
        </xdr:cNvSpPr>
      </xdr:nvSpPr>
      <xdr:spPr bwMode="auto">
        <a:xfrm>
          <a:off x="9658350" y="6229350"/>
          <a:ext cx="323850" cy="3143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71</xdr:row>
      <xdr:rowOff>28575</xdr:rowOff>
    </xdr:from>
    <xdr:to>
      <xdr:col>15</xdr:col>
      <xdr:colOff>190500</xdr:colOff>
      <xdr:row>72</xdr:row>
      <xdr:rowOff>171450</xdr:rowOff>
    </xdr:to>
    <xdr:sp macro="" textlink="">
      <xdr:nvSpPr>
        <xdr:cNvPr id="1073" name="AutoShape 49"/>
        <xdr:cNvSpPr>
          <a:spLocks/>
        </xdr:cNvSpPr>
      </xdr:nvSpPr>
      <xdr:spPr bwMode="auto">
        <a:xfrm>
          <a:off x="9658350" y="15382875"/>
          <a:ext cx="161925" cy="333375"/>
        </a:xfrm>
        <a:prstGeom prst="rightBrace">
          <a:avLst>
            <a:gd name="adj1" fmla="val 1715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1</xdr:row>
      <xdr:rowOff>76200</xdr:rowOff>
    </xdr:from>
    <xdr:to>
      <xdr:col>18</xdr:col>
      <xdr:colOff>0</xdr:colOff>
      <xdr:row>3</xdr:row>
      <xdr:rowOff>0</xdr:rowOff>
    </xdr:to>
    <xdr:pic>
      <xdr:nvPicPr>
        <xdr:cNvPr id="1075" name="Picture 5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3925" y="276225"/>
          <a:ext cx="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733425</xdr:colOff>
      <xdr:row>1</xdr:row>
      <xdr:rowOff>85725</xdr:rowOff>
    </xdr:from>
    <xdr:to>
      <xdr:col>2</xdr:col>
      <xdr:colOff>466725</xdr:colOff>
      <xdr:row>2</xdr:row>
      <xdr:rowOff>323850</xdr:rowOff>
    </xdr:to>
    <xdr:pic>
      <xdr:nvPicPr>
        <xdr:cNvPr id="1076" name="Picture 5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285750"/>
          <a:ext cx="23526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16387" name="AutoShape 3"/>
        <xdr:cNvSpPr>
          <a:spLocks/>
        </xdr:cNvSpPr>
      </xdr:nvSpPr>
      <xdr:spPr bwMode="auto">
        <a:xfrm>
          <a:off x="0" y="3705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88" name="AutoShape 4"/>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19050</xdr:rowOff>
    </xdr:from>
    <xdr:to>
      <xdr:col>0</xdr:col>
      <xdr:colOff>0</xdr:colOff>
      <xdr:row>17</xdr:row>
      <xdr:rowOff>542925</xdr:rowOff>
    </xdr:to>
    <xdr:sp macro="" textlink="">
      <xdr:nvSpPr>
        <xdr:cNvPr id="16389" name="AutoShape 5"/>
        <xdr:cNvSpPr>
          <a:spLocks/>
        </xdr:cNvSpPr>
      </xdr:nvSpPr>
      <xdr:spPr bwMode="auto">
        <a:xfrm>
          <a:off x="0" y="3724275"/>
          <a:ext cx="0" cy="51244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21</xdr:row>
      <xdr:rowOff>647700</xdr:rowOff>
    </xdr:from>
    <xdr:to>
      <xdr:col>0</xdr:col>
      <xdr:colOff>0</xdr:colOff>
      <xdr:row>22</xdr:row>
      <xdr:rowOff>0</xdr:rowOff>
    </xdr:to>
    <xdr:sp macro="" textlink="">
      <xdr:nvSpPr>
        <xdr:cNvPr id="16390" name="AutoShape 6"/>
        <xdr:cNvSpPr>
          <a:spLocks/>
        </xdr:cNvSpPr>
      </xdr:nvSpPr>
      <xdr:spPr bwMode="auto">
        <a:xfrm>
          <a:off x="0" y="11029950"/>
          <a:ext cx="0" cy="15240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22</xdr:row>
      <xdr:rowOff>19050</xdr:rowOff>
    </xdr:from>
    <xdr:to>
      <xdr:col>0</xdr:col>
      <xdr:colOff>19050</xdr:colOff>
      <xdr:row>24</xdr:row>
      <xdr:rowOff>0</xdr:rowOff>
    </xdr:to>
    <xdr:sp macro="" textlink="">
      <xdr:nvSpPr>
        <xdr:cNvPr id="16391" name="AutoShape 7"/>
        <xdr:cNvSpPr>
          <a:spLocks/>
        </xdr:cNvSpPr>
      </xdr:nvSpPr>
      <xdr:spPr bwMode="auto">
        <a:xfrm>
          <a:off x="0" y="11201400"/>
          <a:ext cx="19050" cy="1028700"/>
        </a:xfrm>
        <a:prstGeom prst="leftBrace">
          <a:avLst>
            <a:gd name="adj1" fmla="val 45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20</xdr:row>
      <xdr:rowOff>0</xdr:rowOff>
    </xdr:from>
    <xdr:to>
      <xdr:col>0</xdr:col>
      <xdr:colOff>0</xdr:colOff>
      <xdr:row>20</xdr:row>
      <xdr:rowOff>0</xdr:rowOff>
    </xdr:to>
    <xdr:sp macro="" textlink="">
      <xdr:nvSpPr>
        <xdr:cNvPr id="16392" name="AutoShape 8"/>
        <xdr:cNvSpPr>
          <a:spLocks/>
        </xdr:cNvSpPr>
      </xdr:nvSpPr>
      <xdr:spPr bwMode="auto">
        <a:xfrm>
          <a:off x="0" y="10182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24</xdr:row>
      <xdr:rowOff>647700</xdr:rowOff>
    </xdr:from>
    <xdr:to>
      <xdr:col>0</xdr:col>
      <xdr:colOff>0</xdr:colOff>
      <xdr:row>25</xdr:row>
      <xdr:rowOff>0</xdr:rowOff>
    </xdr:to>
    <xdr:sp macro="" textlink="">
      <xdr:nvSpPr>
        <xdr:cNvPr id="16393" name="AutoShape 9"/>
        <xdr:cNvSpPr>
          <a:spLocks/>
        </xdr:cNvSpPr>
      </xdr:nvSpPr>
      <xdr:spPr bwMode="auto">
        <a:xfrm>
          <a:off x="0" y="127920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394" name="AutoShape 10"/>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25</xdr:row>
      <xdr:rowOff>0</xdr:rowOff>
    </xdr:from>
    <xdr:to>
      <xdr:col>0</xdr:col>
      <xdr:colOff>19050</xdr:colOff>
      <xdr:row>25</xdr:row>
      <xdr:rowOff>0</xdr:rowOff>
    </xdr:to>
    <xdr:sp macro="" textlink="">
      <xdr:nvSpPr>
        <xdr:cNvPr id="16400" name="AutoShape 16"/>
        <xdr:cNvSpPr>
          <a:spLocks/>
        </xdr:cNvSpPr>
      </xdr:nvSpPr>
      <xdr:spPr bwMode="auto">
        <a:xfrm>
          <a:off x="0" y="12792075"/>
          <a:ext cx="1905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257175</xdr:colOff>
      <xdr:row>0</xdr:row>
      <xdr:rowOff>85725</xdr:rowOff>
    </xdr:from>
    <xdr:to>
      <xdr:col>2</xdr:col>
      <xdr:colOff>885825</xdr:colOff>
      <xdr:row>2</xdr:row>
      <xdr:rowOff>152400</xdr:rowOff>
    </xdr:to>
    <xdr:pic>
      <xdr:nvPicPr>
        <xdr:cNvPr id="16401"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85725"/>
          <a:ext cx="23526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30</xdr:row>
      <xdr:rowOff>28575</xdr:rowOff>
    </xdr:from>
    <xdr:to>
      <xdr:col>17</xdr:col>
      <xdr:colOff>190500</xdr:colOff>
      <xdr:row>31</xdr:row>
      <xdr:rowOff>152400</xdr:rowOff>
    </xdr:to>
    <xdr:sp macro="" textlink="">
      <xdr:nvSpPr>
        <xdr:cNvPr id="17411" name="AutoShape 3"/>
        <xdr:cNvSpPr>
          <a:spLocks/>
        </xdr:cNvSpPr>
      </xdr:nvSpPr>
      <xdr:spPr bwMode="auto">
        <a:xfrm>
          <a:off x="9896475" y="6800850"/>
          <a:ext cx="190500" cy="400050"/>
        </a:xfrm>
        <a:prstGeom prst="rightBrace">
          <a:avLst>
            <a:gd name="adj1" fmla="val 175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27</xdr:row>
      <xdr:rowOff>28575</xdr:rowOff>
    </xdr:from>
    <xdr:to>
      <xdr:col>17</xdr:col>
      <xdr:colOff>190500</xdr:colOff>
      <xdr:row>28</xdr:row>
      <xdr:rowOff>152400</xdr:rowOff>
    </xdr:to>
    <xdr:sp macro="" textlink="">
      <xdr:nvSpPr>
        <xdr:cNvPr id="17412" name="AutoShape 4"/>
        <xdr:cNvSpPr>
          <a:spLocks/>
        </xdr:cNvSpPr>
      </xdr:nvSpPr>
      <xdr:spPr bwMode="auto">
        <a:xfrm>
          <a:off x="9896475" y="62674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23</xdr:row>
      <xdr:rowOff>161925</xdr:rowOff>
    </xdr:from>
    <xdr:to>
      <xdr:col>17</xdr:col>
      <xdr:colOff>190500</xdr:colOff>
      <xdr:row>26</xdr:row>
      <xdr:rowOff>0</xdr:rowOff>
    </xdr:to>
    <xdr:sp macro="" textlink="">
      <xdr:nvSpPr>
        <xdr:cNvPr id="17413" name="AutoShape 5"/>
        <xdr:cNvSpPr>
          <a:spLocks/>
        </xdr:cNvSpPr>
      </xdr:nvSpPr>
      <xdr:spPr bwMode="auto">
        <a:xfrm>
          <a:off x="9896475" y="5638800"/>
          <a:ext cx="190500" cy="409575"/>
        </a:xfrm>
        <a:prstGeom prst="rightBrace">
          <a:avLst>
            <a:gd name="adj1" fmla="val 1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28575</xdr:colOff>
      <xdr:row>33</xdr:row>
      <xdr:rowOff>9525</xdr:rowOff>
    </xdr:from>
    <xdr:to>
      <xdr:col>17</xdr:col>
      <xdr:colOff>190500</xdr:colOff>
      <xdr:row>34</xdr:row>
      <xdr:rowOff>152400</xdr:rowOff>
    </xdr:to>
    <xdr:sp macro="" textlink="">
      <xdr:nvSpPr>
        <xdr:cNvPr id="17414" name="AutoShape 6"/>
        <xdr:cNvSpPr>
          <a:spLocks/>
        </xdr:cNvSpPr>
      </xdr:nvSpPr>
      <xdr:spPr bwMode="auto">
        <a:xfrm>
          <a:off x="9925050" y="7448550"/>
          <a:ext cx="161925" cy="342900"/>
        </a:xfrm>
        <a:prstGeom prst="rightBrace">
          <a:avLst>
            <a:gd name="adj1" fmla="val 1764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36</xdr:row>
      <xdr:rowOff>28575</xdr:rowOff>
    </xdr:from>
    <xdr:to>
      <xdr:col>17</xdr:col>
      <xdr:colOff>190500</xdr:colOff>
      <xdr:row>38</xdr:row>
      <xdr:rowOff>0</xdr:rowOff>
    </xdr:to>
    <xdr:sp macro="" textlink="">
      <xdr:nvSpPr>
        <xdr:cNvPr id="17415" name="AutoShape 7"/>
        <xdr:cNvSpPr>
          <a:spLocks/>
        </xdr:cNvSpPr>
      </xdr:nvSpPr>
      <xdr:spPr bwMode="auto">
        <a:xfrm>
          <a:off x="9896475" y="8162925"/>
          <a:ext cx="190500" cy="447675"/>
        </a:xfrm>
        <a:prstGeom prst="rightBrace">
          <a:avLst>
            <a:gd name="adj1" fmla="val 19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xdr:colOff>
      <xdr:row>39</xdr:row>
      <xdr:rowOff>0</xdr:rowOff>
    </xdr:from>
    <xdr:to>
      <xdr:col>17</xdr:col>
      <xdr:colOff>190500</xdr:colOff>
      <xdr:row>41</xdr:row>
      <xdr:rowOff>0</xdr:rowOff>
    </xdr:to>
    <xdr:sp macro="" textlink="">
      <xdr:nvSpPr>
        <xdr:cNvPr id="17416" name="AutoShape 8"/>
        <xdr:cNvSpPr>
          <a:spLocks/>
        </xdr:cNvSpPr>
      </xdr:nvSpPr>
      <xdr:spPr bwMode="auto">
        <a:xfrm>
          <a:off x="9906000" y="8801100"/>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41</xdr:row>
      <xdr:rowOff>180975</xdr:rowOff>
    </xdr:from>
    <xdr:to>
      <xdr:col>17</xdr:col>
      <xdr:colOff>238125</xdr:colOff>
      <xdr:row>43</xdr:row>
      <xdr:rowOff>152400</xdr:rowOff>
    </xdr:to>
    <xdr:sp macro="" textlink="">
      <xdr:nvSpPr>
        <xdr:cNvPr id="17417" name="AutoShape 9"/>
        <xdr:cNvSpPr>
          <a:spLocks/>
        </xdr:cNvSpPr>
      </xdr:nvSpPr>
      <xdr:spPr bwMode="auto">
        <a:xfrm>
          <a:off x="9934575" y="9363075"/>
          <a:ext cx="200025" cy="352425"/>
        </a:xfrm>
        <a:prstGeom prst="rightBrace">
          <a:avLst>
            <a:gd name="adj1" fmla="val 146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48</xdr:row>
      <xdr:rowOff>28575</xdr:rowOff>
    </xdr:from>
    <xdr:to>
      <xdr:col>17</xdr:col>
      <xdr:colOff>190500</xdr:colOff>
      <xdr:row>49</xdr:row>
      <xdr:rowOff>152400</xdr:rowOff>
    </xdr:to>
    <xdr:sp macro="" textlink="">
      <xdr:nvSpPr>
        <xdr:cNvPr id="17424" name="AutoShape 16"/>
        <xdr:cNvSpPr>
          <a:spLocks/>
        </xdr:cNvSpPr>
      </xdr:nvSpPr>
      <xdr:spPr bwMode="auto">
        <a:xfrm>
          <a:off x="9896475" y="110490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51</xdr:row>
      <xdr:rowOff>28575</xdr:rowOff>
    </xdr:from>
    <xdr:to>
      <xdr:col>17</xdr:col>
      <xdr:colOff>190500</xdr:colOff>
      <xdr:row>52</xdr:row>
      <xdr:rowOff>152400</xdr:rowOff>
    </xdr:to>
    <xdr:sp macro="" textlink="">
      <xdr:nvSpPr>
        <xdr:cNvPr id="17425" name="AutoShape 17"/>
        <xdr:cNvSpPr>
          <a:spLocks/>
        </xdr:cNvSpPr>
      </xdr:nvSpPr>
      <xdr:spPr bwMode="auto">
        <a:xfrm>
          <a:off x="9896475" y="1162050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38100</xdr:colOff>
      <xdr:row>21</xdr:row>
      <xdr:rowOff>28575</xdr:rowOff>
    </xdr:from>
    <xdr:to>
      <xdr:col>18</xdr:col>
      <xdr:colOff>9525</xdr:colOff>
      <xdr:row>22</xdr:row>
      <xdr:rowOff>161925</xdr:rowOff>
    </xdr:to>
    <xdr:sp macro="" textlink="">
      <xdr:nvSpPr>
        <xdr:cNvPr id="17430" name="AutoShape 22"/>
        <xdr:cNvSpPr>
          <a:spLocks/>
        </xdr:cNvSpPr>
      </xdr:nvSpPr>
      <xdr:spPr bwMode="auto">
        <a:xfrm>
          <a:off x="9934575" y="5124450"/>
          <a:ext cx="219075" cy="323850"/>
        </a:xfrm>
        <a:prstGeom prst="rightBrace">
          <a:avLst>
            <a:gd name="adj1" fmla="val 1231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142875</xdr:colOff>
      <xdr:row>0</xdr:row>
      <xdr:rowOff>266700</xdr:rowOff>
    </xdr:from>
    <xdr:to>
      <xdr:col>4</xdr:col>
      <xdr:colOff>104775</xdr:colOff>
      <xdr:row>3</xdr:row>
      <xdr:rowOff>76200</xdr:rowOff>
    </xdr:to>
    <xdr:pic>
      <xdr:nvPicPr>
        <xdr:cNvPr id="17432" name="Picture 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 y="266700"/>
          <a:ext cx="23526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4</xdr:row>
      <xdr:rowOff>9525</xdr:rowOff>
    </xdr:from>
    <xdr:to>
      <xdr:col>9</xdr:col>
      <xdr:colOff>9525</xdr:colOff>
      <xdr:row>4</xdr:row>
      <xdr:rowOff>314325</xdr:rowOff>
    </xdr:to>
    <xdr:sp macro="" textlink="">
      <xdr:nvSpPr>
        <xdr:cNvPr id="5125" name="Line 5"/>
        <xdr:cNvSpPr>
          <a:spLocks noChangeShapeType="1"/>
        </xdr:cNvSpPr>
      </xdr:nvSpPr>
      <xdr:spPr bwMode="auto">
        <a:xfrm>
          <a:off x="6648450" y="1495425"/>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4</xdr:row>
      <xdr:rowOff>19050</xdr:rowOff>
    </xdr:from>
    <xdr:to>
      <xdr:col>9</xdr:col>
      <xdr:colOff>0</xdr:colOff>
      <xdr:row>4</xdr:row>
      <xdr:rowOff>323850</xdr:rowOff>
    </xdr:to>
    <xdr:sp macro="" textlink="">
      <xdr:nvSpPr>
        <xdr:cNvPr id="5126" name="Line 6"/>
        <xdr:cNvSpPr>
          <a:spLocks noChangeShapeType="1"/>
        </xdr:cNvSpPr>
      </xdr:nvSpPr>
      <xdr:spPr bwMode="auto">
        <a:xfrm flipH="1">
          <a:off x="6638925" y="1504950"/>
          <a:ext cx="80010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E100"/>
  <sheetViews>
    <sheetView topLeftCell="A63" zoomScale="85" zoomScaleNormal="85" zoomScaleSheetLayoutView="100" workbookViewId="0">
      <selection activeCell="D70" sqref="D70"/>
    </sheetView>
  </sheetViews>
  <sheetFormatPr defaultRowHeight="15" x14ac:dyDescent="0.2"/>
  <cols>
    <col min="1" max="1" width="4.88671875" customWidth="1"/>
    <col min="2" max="2" width="77" customWidth="1"/>
  </cols>
  <sheetData>
    <row r="1" spans="1:5" ht="47.25" x14ac:dyDescent="0.2">
      <c r="B1" s="190" t="s">
        <v>176</v>
      </c>
    </row>
    <row r="2" spans="1:5" x14ac:dyDescent="0.2">
      <c r="D2" s="255"/>
      <c r="E2" s="256"/>
    </row>
    <row r="3" spans="1:5" ht="15.75" x14ac:dyDescent="0.2">
      <c r="A3" s="191"/>
      <c r="B3" s="190" t="s">
        <v>177</v>
      </c>
    </row>
    <row r="4" spans="1:5" x14ac:dyDescent="0.2">
      <c r="A4" s="191"/>
      <c r="B4" s="191"/>
    </row>
    <row r="5" spans="1:5" x14ac:dyDescent="0.2">
      <c r="A5" s="191"/>
      <c r="B5" s="192" t="s">
        <v>178</v>
      </c>
    </row>
    <row r="6" spans="1:5" x14ac:dyDescent="0.2">
      <c r="A6" s="191"/>
      <c r="B6" s="192"/>
    </row>
    <row r="7" spans="1:5" ht="38.25" x14ac:dyDescent="0.2">
      <c r="A7" s="193">
        <v>1</v>
      </c>
      <c r="B7" s="194" t="s">
        <v>179</v>
      </c>
    </row>
    <row r="8" spans="1:5" x14ac:dyDescent="0.2">
      <c r="A8" s="193"/>
    </row>
    <row r="9" spans="1:5" ht="51" x14ac:dyDescent="0.2">
      <c r="A9" s="193">
        <f>A7+1</f>
        <v>2</v>
      </c>
      <c r="B9" s="195" t="s">
        <v>234</v>
      </c>
    </row>
    <row r="10" spans="1:5" x14ac:dyDescent="0.2">
      <c r="A10" s="193"/>
      <c r="B10" s="195"/>
    </row>
    <row r="11" spans="1:5" ht="25.5" x14ac:dyDescent="0.2">
      <c r="A11" s="193">
        <f>A9+1</f>
        <v>3</v>
      </c>
      <c r="B11" s="194" t="s">
        <v>180</v>
      </c>
    </row>
    <row r="12" spans="1:5" x14ac:dyDescent="0.2">
      <c r="A12" s="193"/>
      <c r="B12" s="195"/>
    </row>
    <row r="13" spans="1:5" ht="25.5" x14ac:dyDescent="0.2">
      <c r="A13" s="193">
        <f>A11+1</f>
        <v>4</v>
      </c>
      <c r="B13" s="194" t="s">
        <v>181</v>
      </c>
    </row>
    <row r="14" spans="1:5" x14ac:dyDescent="0.2">
      <c r="A14" s="193"/>
      <c r="B14" s="194"/>
    </row>
    <row r="15" spans="1:5" ht="25.5" x14ac:dyDescent="0.2">
      <c r="A15" s="193">
        <f>A13+1</f>
        <v>5</v>
      </c>
      <c r="B15" s="194" t="s">
        <v>182</v>
      </c>
    </row>
    <row r="16" spans="1:5" x14ac:dyDescent="0.2">
      <c r="A16" s="193"/>
      <c r="B16" s="194"/>
    </row>
    <row r="17" spans="1:2" ht="25.5" x14ac:dyDescent="0.2">
      <c r="A17" s="193">
        <f>A15+1</f>
        <v>6</v>
      </c>
      <c r="B17" s="195" t="s">
        <v>183</v>
      </c>
    </row>
    <row r="18" spans="1:2" x14ac:dyDescent="0.2">
      <c r="A18" s="193"/>
      <c r="B18" s="195"/>
    </row>
    <row r="19" spans="1:2" ht="25.5" x14ac:dyDescent="0.2">
      <c r="A19" s="193">
        <f>A17+1</f>
        <v>7</v>
      </c>
      <c r="B19" s="194" t="s">
        <v>184</v>
      </c>
    </row>
    <row r="20" spans="1:2" x14ac:dyDescent="0.2">
      <c r="A20" s="193"/>
      <c r="B20" s="191"/>
    </row>
    <row r="21" spans="1:2" ht="51" x14ac:dyDescent="0.2">
      <c r="A21" s="193">
        <f>A19+1</f>
        <v>8</v>
      </c>
      <c r="B21" s="194" t="s">
        <v>185</v>
      </c>
    </row>
    <row r="22" spans="1:2" x14ac:dyDescent="0.2">
      <c r="A22" s="193"/>
      <c r="B22" s="194"/>
    </row>
    <row r="23" spans="1:2" ht="38.25" x14ac:dyDescent="0.2">
      <c r="A23" s="193">
        <f>A21+1</f>
        <v>9</v>
      </c>
      <c r="B23" s="194" t="s">
        <v>186</v>
      </c>
    </row>
    <row r="24" spans="1:2" x14ac:dyDescent="0.2">
      <c r="A24" s="193"/>
      <c r="B24" s="194"/>
    </row>
    <row r="25" spans="1:2" ht="25.5" x14ac:dyDescent="0.2">
      <c r="A25" s="193">
        <f>A23+1</f>
        <v>10</v>
      </c>
      <c r="B25" s="196" t="s">
        <v>187</v>
      </c>
    </row>
    <row r="26" spans="1:2" x14ac:dyDescent="0.2">
      <c r="A26" s="193"/>
      <c r="B26" s="196"/>
    </row>
    <row r="27" spans="1:2" ht="38.25" x14ac:dyDescent="0.2">
      <c r="A27" s="193">
        <f>A25+1</f>
        <v>11</v>
      </c>
      <c r="B27" s="196" t="s">
        <v>188</v>
      </c>
    </row>
    <row r="28" spans="1:2" x14ac:dyDescent="0.2">
      <c r="A28" s="193"/>
      <c r="B28" s="196"/>
    </row>
    <row r="29" spans="1:2" ht="25.5" x14ac:dyDescent="0.2">
      <c r="A29" s="193">
        <f>A27+1</f>
        <v>12</v>
      </c>
      <c r="B29" s="194" t="s">
        <v>189</v>
      </c>
    </row>
    <row r="30" spans="1:2" x14ac:dyDescent="0.2">
      <c r="A30" s="193"/>
      <c r="B30" s="194"/>
    </row>
    <row r="31" spans="1:2" ht="25.5" x14ac:dyDescent="0.2">
      <c r="A31" s="193">
        <f>A29+1</f>
        <v>13</v>
      </c>
      <c r="B31" s="197" t="s">
        <v>190</v>
      </c>
    </row>
    <row r="32" spans="1:2" x14ac:dyDescent="0.2">
      <c r="A32" s="193"/>
      <c r="B32" s="197"/>
    </row>
    <row r="33" spans="1:2" ht="25.5" x14ac:dyDescent="0.2">
      <c r="A33" s="193">
        <f>A31+1</f>
        <v>14</v>
      </c>
      <c r="B33" s="197" t="s">
        <v>191</v>
      </c>
    </row>
    <row r="34" spans="1:2" x14ac:dyDescent="0.2">
      <c r="A34" s="193"/>
      <c r="B34" s="191"/>
    </row>
    <row r="35" spans="1:2" ht="25.5" x14ac:dyDescent="0.2">
      <c r="A35" s="193">
        <f>A33+1</f>
        <v>15</v>
      </c>
      <c r="B35" s="196" t="s">
        <v>296</v>
      </c>
    </row>
    <row r="36" spans="1:2" x14ac:dyDescent="0.2">
      <c r="A36" s="193"/>
      <c r="B36" s="191"/>
    </row>
    <row r="37" spans="1:2" x14ac:dyDescent="0.2">
      <c r="A37" s="193">
        <f>A35+1</f>
        <v>16</v>
      </c>
      <c r="B37" s="194" t="s">
        <v>232</v>
      </c>
    </row>
    <row r="38" spans="1:2" x14ac:dyDescent="0.2">
      <c r="A38" s="193"/>
    </row>
    <row r="39" spans="1:2" x14ac:dyDescent="0.2">
      <c r="A39" s="193">
        <v>17</v>
      </c>
      <c r="B39" s="200" t="s">
        <v>203</v>
      </c>
    </row>
    <row r="40" spans="1:2" x14ac:dyDescent="0.2">
      <c r="A40" s="193"/>
      <c r="B40" s="200"/>
    </row>
    <row r="41" spans="1:2" x14ac:dyDescent="0.2">
      <c r="A41" s="193"/>
      <c r="B41" s="192" t="s">
        <v>192</v>
      </c>
    </row>
    <row r="42" spans="1:2" x14ac:dyDescent="0.2">
      <c r="A42" s="193"/>
      <c r="B42" s="191"/>
    </row>
    <row r="43" spans="1:2" x14ac:dyDescent="0.2">
      <c r="A43" s="193">
        <v>1</v>
      </c>
      <c r="B43" s="191" t="s">
        <v>193</v>
      </c>
    </row>
    <row r="44" spans="1:2" x14ac:dyDescent="0.2">
      <c r="A44" s="193"/>
      <c r="B44" s="191"/>
    </row>
    <row r="45" spans="1:2" ht="25.5" x14ac:dyDescent="0.2">
      <c r="A45" s="193">
        <f>A43+1</f>
        <v>2</v>
      </c>
      <c r="B45" s="195" t="s">
        <v>194</v>
      </c>
    </row>
    <row r="46" spans="1:2" x14ac:dyDescent="0.2">
      <c r="A46" s="193"/>
    </row>
    <row r="47" spans="1:2" x14ac:dyDescent="0.2">
      <c r="A47" s="193">
        <f>A45+1</f>
        <v>3</v>
      </c>
      <c r="B47" s="191" t="s">
        <v>195</v>
      </c>
    </row>
    <row r="48" spans="1:2" x14ac:dyDescent="0.2">
      <c r="A48" s="193"/>
    </row>
    <row r="49" spans="1:2" ht="25.5" x14ac:dyDescent="0.2">
      <c r="A49" s="193">
        <f>A47+1</f>
        <v>4</v>
      </c>
      <c r="B49" s="191" t="s">
        <v>196</v>
      </c>
    </row>
    <row r="50" spans="1:2" x14ac:dyDescent="0.2">
      <c r="A50" s="193"/>
    </row>
    <row r="51" spans="1:2" ht="25.5" x14ac:dyDescent="0.2">
      <c r="A51" s="193">
        <f>A49+1</f>
        <v>5</v>
      </c>
      <c r="B51" s="191" t="s">
        <v>197</v>
      </c>
    </row>
    <row r="52" spans="1:2" x14ac:dyDescent="0.2">
      <c r="A52" s="193"/>
      <c r="B52" s="191"/>
    </row>
    <row r="53" spans="1:2" ht="51" x14ac:dyDescent="0.2">
      <c r="A53" s="193">
        <f>A51+1</f>
        <v>6</v>
      </c>
      <c r="B53" s="197" t="s">
        <v>198</v>
      </c>
    </row>
    <row r="54" spans="1:2" x14ac:dyDescent="0.2">
      <c r="A54" s="193"/>
      <c r="B54" s="191"/>
    </row>
    <row r="55" spans="1:2" ht="38.25" x14ac:dyDescent="0.2">
      <c r="A55" s="193">
        <f>A53+1</f>
        <v>7</v>
      </c>
      <c r="B55" s="191" t="s">
        <v>328</v>
      </c>
    </row>
    <row r="56" spans="1:2" x14ac:dyDescent="0.2">
      <c r="A56" s="193"/>
    </row>
    <row r="57" spans="1:2" ht="51" x14ac:dyDescent="0.2">
      <c r="A57" s="193">
        <f>A55+1</f>
        <v>8</v>
      </c>
      <c r="B57" s="197" t="s">
        <v>199</v>
      </c>
    </row>
    <row r="58" spans="1:2" x14ac:dyDescent="0.2">
      <c r="A58" s="193"/>
      <c r="B58" s="197"/>
    </row>
    <row r="59" spans="1:2" ht="38.25" x14ac:dyDescent="0.2">
      <c r="A59" s="193">
        <f>A57+1</f>
        <v>9</v>
      </c>
      <c r="B59" s="197" t="s">
        <v>200</v>
      </c>
    </row>
    <row r="60" spans="1:2" x14ac:dyDescent="0.2">
      <c r="A60" s="193"/>
      <c r="B60" s="197"/>
    </row>
    <row r="61" spans="1:2" ht="25.5" x14ac:dyDescent="0.2">
      <c r="A61" s="193">
        <f>A59+1</f>
        <v>10</v>
      </c>
      <c r="B61" s="191" t="s">
        <v>297</v>
      </c>
    </row>
    <row r="62" spans="1:2" x14ac:dyDescent="0.2">
      <c r="A62" s="198"/>
    </row>
    <row r="63" spans="1:2" ht="25.5" x14ac:dyDescent="0.2">
      <c r="A63" s="193">
        <f>A61+1</f>
        <v>11</v>
      </c>
      <c r="B63" s="194" t="s">
        <v>201</v>
      </c>
    </row>
    <row r="64" spans="1:2" x14ac:dyDescent="0.2">
      <c r="A64" s="198"/>
      <c r="B64" s="194"/>
    </row>
    <row r="65" spans="1:2" ht="38.25" x14ac:dyDescent="0.2">
      <c r="A65" s="193">
        <f>A63+1</f>
        <v>12</v>
      </c>
      <c r="B65" s="195" t="s">
        <v>202</v>
      </c>
    </row>
    <row r="67" spans="1:2" ht="15.75" x14ac:dyDescent="0.2">
      <c r="A67" s="900" t="s">
        <v>44</v>
      </c>
      <c r="B67" s="901" t="s">
        <v>365</v>
      </c>
    </row>
    <row r="68" spans="1:2" x14ac:dyDescent="0.2">
      <c r="A68" s="902"/>
      <c r="B68" s="903"/>
    </row>
    <row r="69" spans="1:2" ht="45" x14ac:dyDescent="0.2">
      <c r="A69" s="902"/>
      <c r="B69" s="904" t="s">
        <v>366</v>
      </c>
    </row>
    <row r="70" spans="1:2" x14ac:dyDescent="0.2">
      <c r="A70" s="902"/>
      <c r="B70" s="903"/>
    </row>
    <row r="71" spans="1:2" x14ac:dyDescent="0.2">
      <c r="A71" s="902" t="s">
        <v>367</v>
      </c>
      <c r="B71" s="903" t="s">
        <v>368</v>
      </c>
    </row>
    <row r="72" spans="1:2" x14ac:dyDescent="0.2">
      <c r="A72" s="902"/>
      <c r="B72" s="903"/>
    </row>
    <row r="73" spans="1:2" x14ac:dyDescent="0.2">
      <c r="A73" s="902" t="s">
        <v>369</v>
      </c>
      <c r="B73" s="903" t="s">
        <v>370</v>
      </c>
    </row>
    <row r="74" spans="1:2" x14ac:dyDescent="0.2">
      <c r="A74" s="902"/>
      <c r="B74" s="903"/>
    </row>
    <row r="75" spans="1:2" ht="30" x14ac:dyDescent="0.2">
      <c r="A75" s="902" t="s">
        <v>371</v>
      </c>
      <c r="B75" s="903" t="s">
        <v>372</v>
      </c>
    </row>
    <row r="76" spans="1:2" x14ac:dyDescent="0.2">
      <c r="A76" s="902"/>
      <c r="B76" s="903"/>
    </row>
    <row r="77" spans="1:2" x14ac:dyDescent="0.2">
      <c r="A77" s="902" t="s">
        <v>373</v>
      </c>
      <c r="B77" s="905" t="s">
        <v>374</v>
      </c>
    </row>
    <row r="78" spans="1:2" x14ac:dyDescent="0.2">
      <c r="A78" s="902"/>
      <c r="B78" s="903"/>
    </row>
    <row r="79" spans="1:2" ht="30" x14ac:dyDescent="0.2">
      <c r="A79" s="902" t="s">
        <v>375</v>
      </c>
      <c r="B79" s="903" t="s">
        <v>376</v>
      </c>
    </row>
    <row r="80" spans="1:2" x14ac:dyDescent="0.2">
      <c r="A80" s="902"/>
      <c r="B80" s="903"/>
    </row>
    <row r="81" spans="1:2" ht="30" x14ac:dyDescent="0.2">
      <c r="A81" s="902" t="s">
        <v>377</v>
      </c>
      <c r="B81" s="905" t="s">
        <v>378</v>
      </c>
    </row>
    <row r="82" spans="1:2" x14ac:dyDescent="0.2">
      <c r="A82" s="902"/>
      <c r="B82" s="903"/>
    </row>
    <row r="83" spans="1:2" ht="30" x14ac:dyDescent="0.2">
      <c r="A83" s="902" t="s">
        <v>379</v>
      </c>
      <c r="B83" s="903" t="s">
        <v>380</v>
      </c>
    </row>
    <row r="84" spans="1:2" x14ac:dyDescent="0.2">
      <c r="A84" s="902"/>
      <c r="B84" s="903"/>
    </row>
    <row r="85" spans="1:2" x14ac:dyDescent="0.2">
      <c r="A85" s="902"/>
      <c r="B85" s="903"/>
    </row>
    <row r="86" spans="1:2" x14ac:dyDescent="0.2">
      <c r="A86" s="902">
        <f>A65+1</f>
        <v>13</v>
      </c>
      <c r="B86" s="903" t="s">
        <v>26</v>
      </c>
    </row>
    <row r="87" spans="1:2" ht="25.5" x14ac:dyDescent="0.2">
      <c r="A87" s="902"/>
      <c r="B87" s="906" t="s">
        <v>381</v>
      </c>
    </row>
    <row r="100" spans="1:1" x14ac:dyDescent="0.2">
      <c r="A100" s="603" t="s">
        <v>324</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0" type="noConversion"/>
  <pageMargins left="0.75" right="0.75" top="1" bottom="1" header="0.5" footer="0.5"/>
  <pageSetup paperSize="9" scale="76" orientation="portrait" r:id="rId2"/>
  <headerFooter alignWithMargins="0"/>
  <rowBreaks count="1" manualBreakCount="1">
    <brk id="4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0"/>
  <sheetViews>
    <sheetView topLeftCell="A4" zoomScaleNormal="100" zoomScaleSheetLayoutView="90" workbookViewId="0"/>
  </sheetViews>
  <sheetFormatPr defaultRowHeight="15" x14ac:dyDescent="0.2"/>
  <cols>
    <col min="1" max="1" width="34.5546875" customWidth="1"/>
    <col min="9" max="9" width="9.77734375" bestFit="1" customWidth="1"/>
  </cols>
  <sheetData>
    <row r="1" spans="1:9" ht="22.5" customHeight="1" thickTop="1" x14ac:dyDescent="0.2">
      <c r="A1" s="914" t="s">
        <v>70</v>
      </c>
      <c r="B1" s="354"/>
      <c r="C1" s="354"/>
      <c r="D1" s="354"/>
      <c r="E1" s="354"/>
      <c r="F1" s="354"/>
      <c r="G1" s="354"/>
      <c r="H1" s="354"/>
      <c r="I1" s="355"/>
    </row>
    <row r="2" spans="1:9" ht="21.75" customHeight="1" x14ac:dyDescent="0.2">
      <c r="A2" s="410" t="s">
        <v>291</v>
      </c>
      <c r="B2" s="275"/>
      <c r="C2" s="275"/>
      <c r="D2" s="189"/>
      <c r="E2" s="445" t="s">
        <v>307</v>
      </c>
      <c r="F2" s="275"/>
      <c r="G2" s="275"/>
      <c r="H2" s="275"/>
      <c r="I2" s="387"/>
    </row>
    <row r="3" spans="1:9" ht="15.75" x14ac:dyDescent="0.2">
      <c r="A3" s="432" t="s">
        <v>36</v>
      </c>
      <c r="B3" s="912">
        <f>'Input Data'!$D$23</f>
        <v>0</v>
      </c>
      <c r="C3" s="366"/>
      <c r="D3" s="433" t="s">
        <v>235</v>
      </c>
      <c r="E3" s="919">
        <f>'Input Data'!$D$7</f>
        <v>0</v>
      </c>
      <c r="F3" s="189"/>
      <c r="G3" s="189"/>
      <c r="H3" s="189"/>
      <c r="I3" s="215"/>
    </row>
    <row r="4" spans="1:9" ht="15.75" thickBot="1" x14ac:dyDescent="0.25">
      <c r="A4" s="331"/>
      <c r="B4" s="230"/>
      <c r="C4" s="230"/>
      <c r="D4" s="230"/>
      <c r="E4" s="230"/>
      <c r="F4" s="230"/>
      <c r="G4" s="230"/>
      <c r="H4" s="230"/>
      <c r="I4" s="332"/>
    </row>
    <row r="5" spans="1:9" ht="15.75" thickTop="1" x14ac:dyDescent="0.2">
      <c r="A5" s="281"/>
      <c r="B5" s="208"/>
      <c r="C5" s="208"/>
      <c r="D5" s="208"/>
      <c r="E5" s="208"/>
      <c r="F5" s="208"/>
      <c r="G5" s="208"/>
      <c r="H5" s="208"/>
      <c r="I5" s="209"/>
    </row>
    <row r="6" spans="1:9" x14ac:dyDescent="0.2">
      <c r="A6" s="372" t="s">
        <v>15</v>
      </c>
      <c r="B6" s="363"/>
      <c r="C6" s="363"/>
      <c r="D6" s="363"/>
      <c r="E6" s="363"/>
      <c r="F6" s="363"/>
      <c r="G6" s="363"/>
      <c r="H6" s="363"/>
      <c r="I6" s="389"/>
    </row>
    <row r="7" spans="1:9" ht="30" x14ac:dyDescent="0.2">
      <c r="A7" s="1611" t="s">
        <v>71</v>
      </c>
      <c r="B7" s="1612"/>
      <c r="C7" s="1612"/>
      <c r="D7" s="1612"/>
      <c r="E7" s="1612"/>
      <c r="F7" s="1613"/>
      <c r="G7" s="377" t="s">
        <v>18</v>
      </c>
      <c r="H7" s="377" t="s">
        <v>5</v>
      </c>
      <c r="I7" s="369" t="s">
        <v>49</v>
      </c>
    </row>
    <row r="8" spans="1:9" x14ac:dyDescent="0.2">
      <c r="A8" s="1614"/>
      <c r="B8" s="1615"/>
      <c r="C8" s="1615"/>
      <c r="D8" s="1615"/>
      <c r="E8" s="1615"/>
      <c r="F8" s="1616"/>
      <c r="G8" s="612"/>
      <c r="H8" s="678"/>
      <c r="I8" s="390">
        <f t="shared" ref="I8:I14" si="0">G8*H8</f>
        <v>0</v>
      </c>
    </row>
    <row r="9" spans="1:9" x14ac:dyDescent="0.2">
      <c r="A9" s="1617"/>
      <c r="B9" s="1618"/>
      <c r="C9" s="1618"/>
      <c r="D9" s="1618"/>
      <c r="E9" s="1618"/>
      <c r="F9" s="1619"/>
      <c r="G9" s="611"/>
      <c r="H9" s="679"/>
      <c r="I9" s="362">
        <f t="shared" si="0"/>
        <v>0</v>
      </c>
    </row>
    <row r="10" spans="1:9" x14ac:dyDescent="0.2">
      <c r="A10" s="1605"/>
      <c r="B10" s="1606"/>
      <c r="C10" s="1606"/>
      <c r="D10" s="1606"/>
      <c r="E10" s="1606"/>
      <c r="F10" s="1607"/>
      <c r="G10" s="393"/>
      <c r="H10" s="671"/>
      <c r="I10" s="362">
        <f t="shared" si="0"/>
        <v>0</v>
      </c>
    </row>
    <row r="11" spans="1:9" x14ac:dyDescent="0.2">
      <c r="A11" s="1605"/>
      <c r="B11" s="1606"/>
      <c r="C11" s="1606"/>
      <c r="D11" s="1606"/>
      <c r="E11" s="1606"/>
      <c r="F11" s="1607"/>
      <c r="G11" s="393"/>
      <c r="H11" s="671"/>
      <c r="I11" s="362">
        <f t="shared" si="0"/>
        <v>0</v>
      </c>
    </row>
    <row r="12" spans="1:9" x14ac:dyDescent="0.2">
      <c r="A12" s="1605"/>
      <c r="B12" s="1606"/>
      <c r="C12" s="1606"/>
      <c r="D12" s="1606"/>
      <c r="E12" s="1606"/>
      <c r="F12" s="1607"/>
      <c r="G12" s="393"/>
      <c r="H12" s="671"/>
      <c r="I12" s="362">
        <f t="shared" si="0"/>
        <v>0</v>
      </c>
    </row>
    <row r="13" spans="1:9" x14ac:dyDescent="0.2">
      <c r="A13" s="1605"/>
      <c r="B13" s="1606"/>
      <c r="C13" s="1606"/>
      <c r="D13" s="1606"/>
      <c r="E13" s="1606"/>
      <c r="F13" s="1607"/>
      <c r="G13" s="393"/>
      <c r="H13" s="671"/>
      <c r="I13" s="362">
        <f t="shared" si="0"/>
        <v>0</v>
      </c>
    </row>
    <row r="14" spans="1:9" ht="15.75" thickBot="1" x14ac:dyDescent="0.25">
      <c r="A14" s="1608"/>
      <c r="B14" s="1609"/>
      <c r="C14" s="1609"/>
      <c r="D14" s="1609"/>
      <c r="E14" s="1609"/>
      <c r="F14" s="1610"/>
      <c r="G14" s="512"/>
      <c r="H14" s="672"/>
      <c r="I14" s="516">
        <f t="shared" si="0"/>
        <v>0</v>
      </c>
    </row>
    <row r="15" spans="1:9" ht="15.75" thickBot="1" x14ac:dyDescent="0.25">
      <c r="A15" s="673"/>
      <c r="B15" s="677"/>
      <c r="C15" s="677"/>
      <c r="D15" s="677"/>
      <c r="E15" s="677"/>
      <c r="F15" s="677"/>
      <c r="G15" s="677"/>
      <c r="H15" s="680" t="s">
        <v>72</v>
      </c>
      <c r="I15" s="675">
        <f>SUM(I8:I14)</f>
        <v>0</v>
      </c>
    </row>
    <row r="16" spans="1:9" ht="15.75" thickTop="1" x14ac:dyDescent="0.2">
      <c r="A16" s="365"/>
      <c r="B16" s="370"/>
      <c r="C16" s="370"/>
      <c r="D16" s="370"/>
      <c r="E16" s="370"/>
      <c r="F16" s="370"/>
      <c r="G16" s="370"/>
      <c r="H16" s="660"/>
      <c r="I16" s="378"/>
    </row>
    <row r="17" spans="1:9" x14ac:dyDescent="0.2">
      <c r="A17" s="372" t="s">
        <v>16</v>
      </c>
      <c r="B17" s="356"/>
      <c r="C17" s="356"/>
      <c r="D17" s="356"/>
      <c r="E17" s="356"/>
      <c r="F17" s="356"/>
      <c r="G17" s="356"/>
      <c r="H17" s="661"/>
      <c r="I17" s="373"/>
    </row>
    <row r="18" spans="1:9" ht="30" x14ac:dyDescent="0.2">
      <c r="A18" s="1611" t="s">
        <v>17</v>
      </c>
      <c r="B18" s="1612"/>
      <c r="C18" s="1612"/>
      <c r="D18" s="1612"/>
      <c r="E18" s="1613"/>
      <c r="F18" s="377" t="s">
        <v>18</v>
      </c>
      <c r="G18" s="377" t="s">
        <v>73</v>
      </c>
      <c r="H18" s="681" t="s">
        <v>5</v>
      </c>
      <c r="I18" s="369" t="s">
        <v>49</v>
      </c>
    </row>
    <row r="19" spans="1:9" x14ac:dyDescent="0.2">
      <c r="A19" s="1614"/>
      <c r="B19" s="1620"/>
      <c r="C19" s="1620"/>
      <c r="D19" s="1620"/>
      <c r="E19" s="1621"/>
      <c r="F19" s="609"/>
      <c r="G19" s="610"/>
      <c r="H19" s="669"/>
      <c r="I19" s="361">
        <f t="shared" ref="I19:I27" si="1">F19*G19*H19</f>
        <v>0</v>
      </c>
    </row>
    <row r="20" spans="1:9" x14ac:dyDescent="0.2">
      <c r="A20" s="1624"/>
      <c r="B20" s="1625"/>
      <c r="C20" s="1625"/>
      <c r="D20" s="1625"/>
      <c r="E20" s="1626"/>
      <c r="F20" s="611"/>
      <c r="G20" s="611"/>
      <c r="H20" s="670"/>
      <c r="I20" s="362">
        <f t="shared" si="1"/>
        <v>0</v>
      </c>
    </row>
    <row r="21" spans="1:9" x14ac:dyDescent="0.2">
      <c r="A21" s="1614"/>
      <c r="B21" s="1620"/>
      <c r="C21" s="1620"/>
      <c r="D21" s="1620"/>
      <c r="E21" s="1621"/>
      <c r="F21" s="609"/>
      <c r="G21" s="610"/>
      <c r="H21" s="669"/>
      <c r="I21" s="362">
        <f t="shared" si="1"/>
        <v>0</v>
      </c>
    </row>
    <row r="22" spans="1:9" x14ac:dyDescent="0.2">
      <c r="A22" s="1617"/>
      <c r="B22" s="1622"/>
      <c r="C22" s="1622"/>
      <c r="D22" s="1622"/>
      <c r="E22" s="1623"/>
      <c r="F22" s="611"/>
      <c r="G22" s="611"/>
      <c r="H22" s="670"/>
      <c r="I22" s="362">
        <f t="shared" si="1"/>
        <v>0</v>
      </c>
    </row>
    <row r="23" spans="1:9" x14ac:dyDescent="0.2">
      <c r="A23" s="1605"/>
      <c r="B23" s="1622"/>
      <c r="C23" s="1622"/>
      <c r="D23" s="1622"/>
      <c r="E23" s="1623"/>
      <c r="F23" s="393"/>
      <c r="G23" s="393"/>
      <c r="H23" s="671"/>
      <c r="I23" s="362">
        <f t="shared" si="1"/>
        <v>0</v>
      </c>
    </row>
    <row r="24" spans="1:9" x14ac:dyDescent="0.2">
      <c r="A24" s="1605"/>
      <c r="B24" s="1622"/>
      <c r="C24" s="1622"/>
      <c r="D24" s="1622"/>
      <c r="E24" s="1623"/>
      <c r="F24" s="393"/>
      <c r="G24" s="393"/>
      <c r="H24" s="671"/>
      <c r="I24" s="362">
        <f t="shared" si="1"/>
        <v>0</v>
      </c>
    </row>
    <row r="25" spans="1:9" x14ac:dyDescent="0.2">
      <c r="A25" s="1605"/>
      <c r="B25" s="1622"/>
      <c r="C25" s="1622"/>
      <c r="D25" s="1622"/>
      <c r="E25" s="1623"/>
      <c r="F25" s="393"/>
      <c r="G25" s="393"/>
      <c r="H25" s="671"/>
      <c r="I25" s="362">
        <f t="shared" si="1"/>
        <v>0</v>
      </c>
    </row>
    <row r="26" spans="1:9" x14ac:dyDescent="0.2">
      <c r="A26" s="1605"/>
      <c r="B26" s="1622"/>
      <c r="C26" s="1622"/>
      <c r="D26" s="1622"/>
      <c r="E26" s="1623"/>
      <c r="F26" s="393"/>
      <c r="G26" s="393"/>
      <c r="H26" s="671"/>
      <c r="I26" s="362">
        <f t="shared" si="1"/>
        <v>0</v>
      </c>
    </row>
    <row r="27" spans="1:9" ht="15.75" thickBot="1" x14ac:dyDescent="0.25">
      <c r="A27" s="1629"/>
      <c r="B27" s="1625"/>
      <c r="C27" s="1625"/>
      <c r="D27" s="1625"/>
      <c r="E27" s="1626"/>
      <c r="F27" s="512"/>
      <c r="G27" s="512"/>
      <c r="H27" s="672"/>
      <c r="I27" s="516">
        <f t="shared" si="1"/>
        <v>0</v>
      </c>
    </row>
    <row r="28" spans="1:9" ht="16.5" thickBot="1" x14ac:dyDescent="0.3">
      <c r="A28" s="673"/>
      <c r="B28" s="676"/>
      <c r="C28" s="676"/>
      <c r="D28" s="676"/>
      <c r="E28" s="676"/>
      <c r="F28" s="676"/>
      <c r="G28" s="676"/>
      <c r="H28" s="682" t="s">
        <v>74</v>
      </c>
      <c r="I28" s="675">
        <f>SUM(I19:I27)</f>
        <v>0</v>
      </c>
    </row>
    <row r="29" spans="1:9" ht="15.75" thickTop="1" x14ac:dyDescent="0.2">
      <c r="A29" s="365"/>
      <c r="B29" s="370"/>
      <c r="C29" s="370"/>
      <c r="D29" s="370"/>
      <c r="E29" s="370"/>
      <c r="F29" s="370"/>
      <c r="G29" s="370"/>
      <c r="H29" s="660"/>
      <c r="I29" s="378"/>
    </row>
    <row r="30" spans="1:9" x14ac:dyDescent="0.2">
      <c r="A30" s="372" t="s">
        <v>75</v>
      </c>
      <c r="B30" s="356"/>
      <c r="C30" s="356"/>
      <c r="D30" s="356"/>
      <c r="E30" s="356"/>
      <c r="F30" s="356"/>
      <c r="G30" s="356"/>
      <c r="H30" s="661"/>
      <c r="I30" s="373"/>
    </row>
    <row r="31" spans="1:9" ht="45" x14ac:dyDescent="0.2">
      <c r="A31" s="1611" t="s">
        <v>17</v>
      </c>
      <c r="B31" s="1627"/>
      <c r="C31" s="1627"/>
      <c r="D31" s="1627"/>
      <c r="E31" s="1627"/>
      <c r="F31" s="1628"/>
      <c r="G31" s="359" t="s">
        <v>76</v>
      </c>
      <c r="H31" s="656" t="s">
        <v>5</v>
      </c>
      <c r="I31" s="369" t="s">
        <v>49</v>
      </c>
    </row>
    <row r="32" spans="1:9" x14ac:dyDescent="0.2">
      <c r="A32" s="1614"/>
      <c r="B32" s="1620"/>
      <c r="C32" s="1620"/>
      <c r="D32" s="1620"/>
      <c r="E32" s="1620"/>
      <c r="F32" s="1621"/>
      <c r="G32" s="609"/>
      <c r="H32" s="683"/>
      <c r="I32" s="361">
        <f t="shared" ref="I32:I38" si="2">G32*H32</f>
        <v>0</v>
      </c>
    </row>
    <row r="33" spans="1:9" x14ac:dyDescent="0.2">
      <c r="A33" s="1617"/>
      <c r="B33" s="1622"/>
      <c r="C33" s="1622"/>
      <c r="D33" s="1622"/>
      <c r="E33" s="1622"/>
      <c r="F33" s="1623"/>
      <c r="G33" s="611"/>
      <c r="H33" s="679"/>
      <c r="I33" s="362">
        <f t="shared" si="2"/>
        <v>0</v>
      </c>
    </row>
    <row r="34" spans="1:9" x14ac:dyDescent="0.2">
      <c r="A34" s="1605"/>
      <c r="B34" s="1622"/>
      <c r="C34" s="1622"/>
      <c r="D34" s="1622"/>
      <c r="E34" s="1622"/>
      <c r="F34" s="1623"/>
      <c r="G34" s="393"/>
      <c r="H34" s="671"/>
      <c r="I34" s="362">
        <f t="shared" si="2"/>
        <v>0</v>
      </c>
    </row>
    <row r="35" spans="1:9" x14ac:dyDescent="0.2">
      <c r="A35" s="1605"/>
      <c r="B35" s="1622"/>
      <c r="C35" s="1622"/>
      <c r="D35" s="1622"/>
      <c r="E35" s="1622"/>
      <c r="F35" s="1623"/>
      <c r="G35" s="393"/>
      <c r="H35" s="671"/>
      <c r="I35" s="362">
        <f t="shared" si="2"/>
        <v>0</v>
      </c>
    </row>
    <row r="36" spans="1:9" x14ac:dyDescent="0.2">
      <c r="A36" s="1605"/>
      <c r="B36" s="1622"/>
      <c r="C36" s="1622"/>
      <c r="D36" s="1622"/>
      <c r="E36" s="1622"/>
      <c r="F36" s="1623"/>
      <c r="G36" s="393"/>
      <c r="H36" s="671"/>
      <c r="I36" s="362">
        <f t="shared" si="2"/>
        <v>0</v>
      </c>
    </row>
    <row r="37" spans="1:9" x14ac:dyDescent="0.2">
      <c r="A37" s="1605"/>
      <c r="B37" s="1622"/>
      <c r="C37" s="1622"/>
      <c r="D37" s="1622"/>
      <c r="E37" s="1622"/>
      <c r="F37" s="1623"/>
      <c r="G37" s="393"/>
      <c r="H37" s="671"/>
      <c r="I37" s="362">
        <f t="shared" si="2"/>
        <v>0</v>
      </c>
    </row>
    <row r="38" spans="1:9" ht="15.75" thickBot="1" x14ac:dyDescent="0.25">
      <c r="A38" s="1629"/>
      <c r="B38" s="1625"/>
      <c r="C38" s="1625"/>
      <c r="D38" s="1625"/>
      <c r="E38" s="1625"/>
      <c r="F38" s="1626"/>
      <c r="G38" s="512"/>
      <c r="H38" s="672"/>
      <c r="I38" s="516">
        <f t="shared" si="2"/>
        <v>0</v>
      </c>
    </row>
    <row r="39" spans="1:9" ht="16.5" thickBot="1" x14ac:dyDescent="0.3">
      <c r="A39" s="673"/>
      <c r="B39" s="674"/>
      <c r="C39" s="674"/>
      <c r="D39" s="674"/>
      <c r="E39" s="674"/>
      <c r="F39" s="674"/>
      <c r="G39" s="674"/>
      <c r="H39" s="682" t="s">
        <v>77</v>
      </c>
      <c r="I39" s="675">
        <f>SUM(I32:I38)</f>
        <v>0</v>
      </c>
    </row>
    <row r="40" spans="1:9" ht="15.75" thickTop="1" x14ac:dyDescent="0.2">
      <c r="A40" s="365"/>
      <c r="B40" s="370"/>
      <c r="C40" s="370"/>
      <c r="D40" s="370"/>
      <c r="E40" s="370"/>
      <c r="F40" s="370"/>
      <c r="G40" s="370"/>
      <c r="H40" s="660"/>
      <c r="I40" s="378"/>
    </row>
    <row r="41" spans="1:9" x14ac:dyDescent="0.2">
      <c r="A41" s="396" t="s">
        <v>78</v>
      </c>
      <c r="B41" s="397"/>
      <c r="C41" s="397"/>
      <c r="D41" s="397"/>
      <c r="E41" s="397"/>
      <c r="F41" s="397"/>
      <c r="G41" s="397"/>
      <c r="H41" s="684"/>
      <c r="I41" s="398"/>
    </row>
    <row r="42" spans="1:9" ht="30" x14ac:dyDescent="0.2">
      <c r="A42" s="376" t="s">
        <v>4</v>
      </c>
      <c r="B42" s="377" t="s">
        <v>12</v>
      </c>
      <c r="C42" s="359" t="s">
        <v>79</v>
      </c>
      <c r="D42" s="1630" t="s">
        <v>80</v>
      </c>
      <c r="E42" s="1631"/>
      <c r="F42" s="377" t="s">
        <v>13</v>
      </c>
      <c r="G42" s="377" t="s">
        <v>14</v>
      </c>
      <c r="H42" s="681" t="s">
        <v>5</v>
      </c>
      <c r="I42" s="369" t="s">
        <v>49</v>
      </c>
    </row>
    <row r="43" spans="1:9" x14ac:dyDescent="0.2">
      <c r="A43" s="507"/>
      <c r="B43" s="449"/>
      <c r="C43" s="448"/>
      <c r="D43" s="1632"/>
      <c r="E43" s="1633"/>
      <c r="F43" s="448"/>
      <c r="G43" s="448"/>
      <c r="H43" s="450"/>
      <c r="I43" s="361">
        <f t="shared" ref="I43:I55" si="3">C43*H43</f>
        <v>0</v>
      </c>
    </row>
    <row r="44" spans="1:9" x14ac:dyDescent="0.2">
      <c r="A44" s="400"/>
      <c r="B44" s="393"/>
      <c r="C44" s="393"/>
      <c r="D44" s="1634"/>
      <c r="E44" s="1635"/>
      <c r="F44" s="393"/>
      <c r="G44" s="393"/>
      <c r="H44" s="402"/>
      <c r="I44" s="362">
        <f t="shared" si="3"/>
        <v>0</v>
      </c>
    </row>
    <row r="45" spans="1:9" x14ac:dyDescent="0.2">
      <c r="A45" s="400"/>
      <c r="B45" s="393"/>
      <c r="C45" s="393"/>
      <c r="D45" s="1634"/>
      <c r="E45" s="1635"/>
      <c r="F45" s="393"/>
      <c r="G45" s="393"/>
      <c r="H45" s="402"/>
      <c r="I45" s="362">
        <f t="shared" si="3"/>
        <v>0</v>
      </c>
    </row>
    <row r="46" spans="1:9" x14ac:dyDescent="0.2">
      <c r="A46" s="400"/>
      <c r="B46" s="393"/>
      <c r="C46" s="393"/>
      <c r="D46" s="1634"/>
      <c r="E46" s="1635"/>
      <c r="F46" s="393"/>
      <c r="G46" s="393"/>
      <c r="H46" s="402"/>
      <c r="I46" s="362">
        <f t="shared" si="3"/>
        <v>0</v>
      </c>
    </row>
    <row r="47" spans="1:9" x14ac:dyDescent="0.2">
      <c r="A47" s="400"/>
      <c r="B47" s="393"/>
      <c r="C47" s="393"/>
      <c r="D47" s="1634"/>
      <c r="E47" s="1635"/>
      <c r="F47" s="393"/>
      <c r="G47" s="393"/>
      <c r="H47" s="402"/>
      <c r="I47" s="362">
        <f t="shared" si="3"/>
        <v>0</v>
      </c>
    </row>
    <row r="48" spans="1:9" x14ac:dyDescent="0.2">
      <c r="A48" s="400"/>
      <c r="B48" s="393"/>
      <c r="C48" s="393"/>
      <c r="D48" s="1634"/>
      <c r="E48" s="1635"/>
      <c r="F48" s="393"/>
      <c r="G48" s="393"/>
      <c r="H48" s="402"/>
      <c r="I48" s="362">
        <f t="shared" si="3"/>
        <v>0</v>
      </c>
    </row>
    <row r="49" spans="1:9" x14ac:dyDescent="0.2">
      <c r="A49" s="400"/>
      <c r="B49" s="393"/>
      <c r="C49" s="393"/>
      <c r="D49" s="1634"/>
      <c r="E49" s="1635"/>
      <c r="F49" s="393"/>
      <c r="G49" s="393"/>
      <c r="H49" s="402"/>
      <c r="I49" s="362">
        <f t="shared" si="3"/>
        <v>0</v>
      </c>
    </row>
    <row r="50" spans="1:9" x14ac:dyDescent="0.2">
      <c r="A50" s="400"/>
      <c r="B50" s="393"/>
      <c r="C50" s="393"/>
      <c r="D50" s="1634"/>
      <c r="E50" s="1635"/>
      <c r="F50" s="393"/>
      <c r="G50" s="393"/>
      <c r="H50" s="402"/>
      <c r="I50" s="362">
        <f t="shared" si="3"/>
        <v>0</v>
      </c>
    </row>
    <row r="51" spans="1:9" x14ac:dyDescent="0.2">
      <c r="A51" s="400"/>
      <c r="B51" s="393"/>
      <c r="C51" s="393"/>
      <c r="D51" s="1634"/>
      <c r="E51" s="1635"/>
      <c r="F51" s="393"/>
      <c r="G51" s="393"/>
      <c r="H51" s="402"/>
      <c r="I51" s="362">
        <f t="shared" si="3"/>
        <v>0</v>
      </c>
    </row>
    <row r="52" spans="1:9" x14ac:dyDescent="0.2">
      <c r="A52" s="400"/>
      <c r="B52" s="393"/>
      <c r="C52" s="393"/>
      <c r="D52" s="1634"/>
      <c r="E52" s="1635"/>
      <c r="F52" s="393"/>
      <c r="G52" s="393"/>
      <c r="H52" s="402"/>
      <c r="I52" s="362">
        <f t="shared" si="3"/>
        <v>0</v>
      </c>
    </row>
    <row r="53" spans="1:9" x14ac:dyDescent="0.2">
      <c r="A53" s="400"/>
      <c r="B53" s="393"/>
      <c r="C53" s="393"/>
      <c r="D53" s="1634"/>
      <c r="E53" s="1635"/>
      <c r="F53" s="393"/>
      <c r="G53" s="393"/>
      <c r="H53" s="402"/>
      <c r="I53" s="362">
        <f t="shared" si="3"/>
        <v>0</v>
      </c>
    </row>
    <row r="54" spans="1:9" x14ac:dyDescent="0.2">
      <c r="A54" s="400"/>
      <c r="B54" s="393"/>
      <c r="C54" s="393"/>
      <c r="D54" s="1634"/>
      <c r="E54" s="1635"/>
      <c r="F54" s="393"/>
      <c r="G54" s="393"/>
      <c r="H54" s="402"/>
      <c r="I54" s="362">
        <f t="shared" si="3"/>
        <v>0</v>
      </c>
    </row>
    <row r="55" spans="1:9" ht="15.75" thickBot="1" x14ac:dyDescent="0.25">
      <c r="A55" s="511"/>
      <c r="B55" s="512"/>
      <c r="C55" s="512"/>
      <c r="D55" s="1642"/>
      <c r="E55" s="1643"/>
      <c r="F55" s="512"/>
      <c r="G55" s="512"/>
      <c r="H55" s="513"/>
      <c r="I55" s="516">
        <f t="shared" si="3"/>
        <v>0</v>
      </c>
    </row>
    <row r="56" spans="1:9" ht="16.5" thickBot="1" x14ac:dyDescent="0.3">
      <c r="A56" s="673"/>
      <c r="B56" s="674"/>
      <c r="C56" s="674"/>
      <c r="D56" s="674"/>
      <c r="E56" s="674"/>
      <c r="F56" s="674"/>
      <c r="G56" s="674"/>
      <c r="H56" s="682" t="s">
        <v>81</v>
      </c>
      <c r="I56" s="675">
        <f>SUM(I43:I55)</f>
        <v>0</v>
      </c>
    </row>
    <row r="57" spans="1:9" ht="16.5" thickTop="1" thickBot="1" x14ac:dyDescent="0.25">
      <c r="A57" s="1639"/>
      <c r="B57" s="1640"/>
      <c r="C57" s="1640"/>
      <c r="D57" s="1640"/>
      <c r="E57" s="1640"/>
      <c r="F57" s="1640"/>
      <c r="G57" s="1640"/>
      <c r="H57" s="1640"/>
      <c r="I57" s="409"/>
    </row>
    <row r="58" spans="1:9" ht="15.75" thickTop="1" x14ac:dyDescent="0.2">
      <c r="A58" s="1636" t="s">
        <v>294</v>
      </c>
      <c r="B58" s="1637"/>
      <c r="C58" s="1637"/>
      <c r="D58" s="1637"/>
      <c r="E58" s="1637"/>
      <c r="F58" s="1637"/>
      <c r="G58" s="1637"/>
      <c r="H58" s="1638"/>
      <c r="I58" s="526">
        <f>I56+I39+I28+I15</f>
        <v>0</v>
      </c>
    </row>
    <row r="59" spans="1:9" ht="15.75" thickBot="1" x14ac:dyDescent="0.25">
      <c r="A59" s="1639"/>
      <c r="B59" s="1640"/>
      <c r="C59" s="1640"/>
      <c r="D59" s="1640"/>
      <c r="E59" s="1640"/>
      <c r="F59" s="1640"/>
      <c r="G59" s="1640"/>
      <c r="H59" s="1641"/>
      <c r="I59" s="524"/>
    </row>
    <row r="60"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3">
    <mergeCell ref="A58:H58"/>
    <mergeCell ref="A59:H59"/>
    <mergeCell ref="D53:E53"/>
    <mergeCell ref="D54:E54"/>
    <mergeCell ref="D55:E55"/>
    <mergeCell ref="A57:H57"/>
    <mergeCell ref="D49:E49"/>
    <mergeCell ref="D50:E50"/>
    <mergeCell ref="D51:E51"/>
    <mergeCell ref="D52:E52"/>
    <mergeCell ref="D45:E45"/>
    <mergeCell ref="D46:E46"/>
    <mergeCell ref="D47:E47"/>
    <mergeCell ref="D48:E48"/>
    <mergeCell ref="D42:E42"/>
    <mergeCell ref="D43:E43"/>
    <mergeCell ref="D44:E44"/>
    <mergeCell ref="A35:F35"/>
    <mergeCell ref="A36:F36"/>
    <mergeCell ref="A37:F37"/>
    <mergeCell ref="A38:F38"/>
    <mergeCell ref="A31:F31"/>
    <mergeCell ref="A32:F32"/>
    <mergeCell ref="A33:F33"/>
    <mergeCell ref="A34:F34"/>
    <mergeCell ref="A25:E25"/>
    <mergeCell ref="A26:E26"/>
    <mergeCell ref="A27:E27"/>
    <mergeCell ref="A21:E21"/>
    <mergeCell ref="A22:E22"/>
    <mergeCell ref="A23:E23"/>
    <mergeCell ref="A24:E24"/>
    <mergeCell ref="A18:E18"/>
    <mergeCell ref="A19:E19"/>
    <mergeCell ref="A20:E20"/>
    <mergeCell ref="A11:F11"/>
    <mergeCell ref="A12:F12"/>
    <mergeCell ref="A13:F13"/>
    <mergeCell ref="A14:F14"/>
    <mergeCell ref="A7:F7"/>
    <mergeCell ref="A8:F8"/>
    <mergeCell ref="A9:F9"/>
    <mergeCell ref="A10:F10"/>
  </mergeCells>
  <phoneticPr fontId="0" type="noConversion"/>
  <printOptions horizontalCentered="1"/>
  <pageMargins left="0.78740157480314965" right="0.47244094488188981" top="0.78740157480314965" bottom="0.78740157480314965" header="0.51181102362204722" footer="0.51181102362204722"/>
  <pageSetup paperSize="9" scale="70" orientation="portrait" horizontalDpi="300" verticalDpi="3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pageSetUpPr fitToPage="1"/>
  </sheetPr>
  <dimension ref="A1:H77"/>
  <sheetViews>
    <sheetView zoomScaleNormal="100" zoomScaleSheetLayoutView="90" workbookViewId="0">
      <selection activeCell="E18" sqref="E18"/>
    </sheetView>
  </sheetViews>
  <sheetFormatPr defaultRowHeight="15" x14ac:dyDescent="0.2"/>
  <cols>
    <col min="1" max="1" width="8.6640625" customWidth="1"/>
    <col min="2" max="2" width="11.6640625" customWidth="1"/>
    <col min="3" max="3" width="14" bestFit="1" customWidth="1"/>
    <col min="4" max="4" width="7.109375" customWidth="1"/>
    <col min="5" max="5" width="28.109375" customWidth="1"/>
    <col min="6" max="6" width="9.21875" customWidth="1"/>
    <col min="7" max="7" width="5.44140625" customWidth="1"/>
    <col min="8" max="8" width="12.109375" customWidth="1"/>
  </cols>
  <sheetData>
    <row r="1" spans="1:8" ht="18.75" thickTop="1" x14ac:dyDescent="0.2">
      <c r="A1" s="913" t="s">
        <v>37</v>
      </c>
      <c r="B1" s="293"/>
      <c r="C1" s="293"/>
      <c r="D1" s="293"/>
      <c r="E1" s="293"/>
      <c r="F1" s="293"/>
      <c r="G1" s="293"/>
      <c r="H1" s="294"/>
    </row>
    <row r="2" spans="1:8" ht="15.75" x14ac:dyDescent="0.2">
      <c r="A2" s="410" t="s">
        <v>291</v>
      </c>
      <c r="B2" s="296"/>
      <c r="C2" s="296"/>
      <c r="D2" s="2"/>
      <c r="E2" s="2"/>
      <c r="F2" s="2"/>
      <c r="G2" s="296"/>
      <c r="H2" s="528" t="s">
        <v>307</v>
      </c>
    </row>
    <row r="3" spans="1:8" x14ac:dyDescent="0.2">
      <c r="A3" s="295"/>
      <c r="B3" s="1644" t="s">
        <v>36</v>
      </c>
      <c r="C3" s="1644"/>
      <c r="D3" s="912">
        <f>'Input Data'!$D$23</f>
        <v>0</v>
      </c>
      <c r="E3" s="303" t="s">
        <v>235</v>
      </c>
      <c r="F3" s="919">
        <f>'Input Data'!$D$7</f>
        <v>0</v>
      </c>
      <c r="G3" s="296"/>
      <c r="H3" s="297"/>
    </row>
    <row r="4" spans="1:8" x14ac:dyDescent="0.2">
      <c r="A4" s="298" t="s">
        <v>38</v>
      </c>
      <c r="B4" s="299" t="s">
        <v>4</v>
      </c>
      <c r="C4" s="296" t="s">
        <v>39</v>
      </c>
      <c r="D4" s="300" t="s">
        <v>38</v>
      </c>
      <c r="E4" s="299" t="s">
        <v>4</v>
      </c>
      <c r="F4" s="296" t="s">
        <v>39</v>
      </c>
      <c r="G4" s="296"/>
      <c r="H4" s="297"/>
    </row>
    <row r="5" spans="1:8" x14ac:dyDescent="0.2">
      <c r="A5" s="301" t="s">
        <v>40</v>
      </c>
      <c r="B5" s="302"/>
      <c r="C5" s="302"/>
      <c r="D5" s="303" t="s">
        <v>41</v>
      </c>
      <c r="E5" s="302"/>
      <c r="F5" s="1645"/>
      <c r="G5" s="1646"/>
      <c r="H5" s="1647"/>
    </row>
    <row r="6" spans="1:8" x14ac:dyDescent="0.2">
      <c r="A6" s="301" t="s">
        <v>42</v>
      </c>
      <c r="B6" s="302"/>
      <c r="C6" s="302"/>
      <c r="D6" s="303" t="s">
        <v>43</v>
      </c>
      <c r="E6" s="304"/>
      <c r="F6" s="1645"/>
      <c r="G6" s="1646"/>
      <c r="H6" s="1647"/>
    </row>
    <row r="7" spans="1:8" x14ac:dyDescent="0.2">
      <c r="A7" s="301" t="s">
        <v>44</v>
      </c>
      <c r="B7" s="304"/>
      <c r="C7" s="302"/>
      <c r="D7" s="303" t="s">
        <v>45</v>
      </c>
      <c r="E7" s="304"/>
      <c r="F7" s="1645"/>
      <c r="G7" s="1646"/>
      <c r="H7" s="1647"/>
    </row>
    <row r="8" spans="1:8" ht="15.75" thickBot="1" x14ac:dyDescent="0.25">
      <c r="A8" s="305"/>
      <c r="B8" s="306"/>
      <c r="C8" s="306"/>
      <c r="D8" s="306"/>
      <c r="E8" s="306"/>
      <c r="F8" s="306"/>
      <c r="G8" s="306"/>
      <c r="H8" s="307"/>
    </row>
    <row r="9" spans="1:8" ht="15.75" thickTop="1" x14ac:dyDescent="0.2">
      <c r="A9" s="591" t="s">
        <v>323</v>
      </c>
      <c r="B9" s="530"/>
      <c r="C9" s="530"/>
      <c r="D9" s="530"/>
      <c r="E9" s="530"/>
      <c r="F9" s="530"/>
      <c r="G9" s="530"/>
      <c r="H9" s="531"/>
    </row>
    <row r="10" spans="1:8" ht="30" x14ac:dyDescent="0.2">
      <c r="A10" s="325" t="s">
        <v>4</v>
      </c>
      <c r="B10" s="326" t="s">
        <v>46</v>
      </c>
      <c r="C10" s="327" t="s">
        <v>29</v>
      </c>
      <c r="D10" s="327" t="s">
        <v>47</v>
      </c>
      <c r="E10" s="328" t="s">
        <v>48</v>
      </c>
      <c r="F10" s="685" t="s">
        <v>10</v>
      </c>
      <c r="G10" s="685" t="s">
        <v>5</v>
      </c>
      <c r="H10" s="408" t="s">
        <v>49</v>
      </c>
    </row>
    <row r="11" spans="1:8" x14ac:dyDescent="0.2">
      <c r="A11" s="310"/>
      <c r="B11" s="311"/>
      <c r="C11" s="312"/>
      <c r="D11" s="312"/>
      <c r="E11" s="312"/>
      <c r="F11" s="313"/>
      <c r="G11" s="313"/>
      <c r="H11" s="404">
        <f t="shared" ref="H11:H20" si="0">F11*G11</f>
        <v>0</v>
      </c>
    </row>
    <row r="12" spans="1:8" x14ac:dyDescent="0.2">
      <c r="A12" s="314"/>
      <c r="B12" s="315"/>
      <c r="C12" s="316"/>
      <c r="D12" s="316"/>
      <c r="E12" s="316"/>
      <c r="F12" s="317"/>
      <c r="G12" s="317"/>
      <c r="H12" s="405">
        <f t="shared" si="0"/>
        <v>0</v>
      </c>
    </row>
    <row r="13" spans="1:8" x14ac:dyDescent="0.2">
      <c r="A13" s="318"/>
      <c r="B13" s="315"/>
      <c r="C13" s="316"/>
      <c r="D13" s="316"/>
      <c r="E13" s="316"/>
      <c r="F13" s="317"/>
      <c r="G13" s="317"/>
      <c r="H13" s="405">
        <f t="shared" si="0"/>
        <v>0</v>
      </c>
    </row>
    <row r="14" spans="1:8" x14ac:dyDescent="0.2">
      <c r="A14" s="318"/>
      <c r="B14" s="315"/>
      <c r="C14" s="316"/>
      <c r="D14" s="316"/>
      <c r="E14" s="316"/>
      <c r="F14" s="317"/>
      <c r="G14" s="317"/>
      <c r="H14" s="405">
        <f t="shared" si="0"/>
        <v>0</v>
      </c>
    </row>
    <row r="15" spans="1:8" x14ac:dyDescent="0.2">
      <c r="A15" s="318"/>
      <c r="B15" s="315"/>
      <c r="C15" s="316"/>
      <c r="D15" s="316"/>
      <c r="E15" s="316"/>
      <c r="F15" s="317"/>
      <c r="G15" s="317"/>
      <c r="H15" s="405">
        <f t="shared" si="0"/>
        <v>0</v>
      </c>
    </row>
    <row r="16" spans="1:8" x14ac:dyDescent="0.2">
      <c r="A16" s="318"/>
      <c r="B16" s="315"/>
      <c r="C16" s="316"/>
      <c r="D16" s="316"/>
      <c r="E16" s="316"/>
      <c r="F16" s="317"/>
      <c r="G16" s="317"/>
      <c r="H16" s="405">
        <f t="shared" si="0"/>
        <v>0</v>
      </c>
    </row>
    <row r="17" spans="1:8" x14ac:dyDescent="0.2">
      <c r="A17" s="318"/>
      <c r="B17" s="315"/>
      <c r="C17" s="316"/>
      <c r="D17" s="316"/>
      <c r="E17" s="316"/>
      <c r="F17" s="317"/>
      <c r="G17" s="317"/>
      <c r="H17" s="405">
        <f t="shared" si="0"/>
        <v>0</v>
      </c>
    </row>
    <row r="18" spans="1:8" x14ac:dyDescent="0.2">
      <c r="A18" s="318"/>
      <c r="B18" s="315"/>
      <c r="C18" s="316"/>
      <c r="D18" s="316"/>
      <c r="E18" s="316"/>
      <c r="F18" s="317"/>
      <c r="G18" s="317"/>
      <c r="H18" s="405">
        <f t="shared" si="0"/>
        <v>0</v>
      </c>
    </row>
    <row r="19" spans="1:8" x14ac:dyDescent="0.2">
      <c r="A19" s="318"/>
      <c r="B19" s="315"/>
      <c r="C19" s="316"/>
      <c r="D19" s="316"/>
      <c r="E19" s="316"/>
      <c r="F19" s="317"/>
      <c r="G19" s="686"/>
      <c r="H19" s="405">
        <f t="shared" si="0"/>
        <v>0</v>
      </c>
    </row>
    <row r="20" spans="1:8" ht="15.75" thickBot="1" x14ac:dyDescent="0.25">
      <c r="A20" s="319"/>
      <c r="B20" s="320"/>
      <c r="C20" s="321"/>
      <c r="D20" s="321"/>
      <c r="E20" s="321"/>
      <c r="F20" s="322"/>
      <c r="G20" s="687"/>
      <c r="H20" s="406">
        <f t="shared" si="0"/>
        <v>0</v>
      </c>
    </row>
    <row r="21" spans="1:8" ht="15.75" thickBot="1" x14ac:dyDescent="0.25">
      <c r="A21" s="323"/>
      <c r="B21" s="324"/>
      <c r="C21" s="324"/>
      <c r="D21" s="324"/>
      <c r="E21" s="324"/>
      <c r="F21" s="688"/>
      <c r="G21" s="689" t="s">
        <v>308</v>
      </c>
      <c r="H21" s="532">
        <f>SUM(H11:H20)</f>
        <v>0</v>
      </c>
    </row>
    <row r="22" spans="1:8" ht="16.5" thickTop="1" thickBot="1" x14ac:dyDescent="0.25">
      <c r="A22" s="529"/>
      <c r="B22" s="529"/>
      <c r="C22" s="529"/>
      <c r="D22" s="529"/>
      <c r="E22" s="529"/>
      <c r="F22" s="533"/>
      <c r="G22" s="533"/>
      <c r="H22" s="533"/>
    </row>
    <row r="23" spans="1:8" ht="15.75" thickTop="1" x14ac:dyDescent="0.2">
      <c r="A23" s="591" t="s">
        <v>322</v>
      </c>
      <c r="B23" s="530"/>
      <c r="C23" s="530"/>
      <c r="D23" s="530"/>
      <c r="E23" s="530"/>
      <c r="F23" s="690"/>
      <c r="G23" s="690"/>
      <c r="H23" s="531"/>
    </row>
    <row r="24" spans="1:8" ht="30" x14ac:dyDescent="0.2">
      <c r="A24" s="325" t="s">
        <v>4</v>
      </c>
      <c r="B24" s="326" t="s">
        <v>46</v>
      </c>
      <c r="C24" s="327" t="s">
        <v>29</v>
      </c>
      <c r="D24" s="327" t="s">
        <v>47</v>
      </c>
      <c r="E24" s="328" t="s">
        <v>48</v>
      </c>
      <c r="F24" s="685" t="s">
        <v>10</v>
      </c>
      <c r="G24" s="685" t="s">
        <v>5</v>
      </c>
      <c r="H24" s="408" t="s">
        <v>49</v>
      </c>
    </row>
    <row r="25" spans="1:8" x14ac:dyDescent="0.2">
      <c r="A25" s="534"/>
      <c r="B25" s="451"/>
      <c r="C25" s="452"/>
      <c r="D25" s="452"/>
      <c r="E25" s="452"/>
      <c r="F25" s="453"/>
      <c r="G25" s="453"/>
      <c r="H25" s="404">
        <f t="shared" ref="H25:H35" si="1">F25*G25</f>
        <v>0</v>
      </c>
    </row>
    <row r="26" spans="1:8" x14ac:dyDescent="0.2">
      <c r="A26" s="314"/>
      <c r="B26" s="315"/>
      <c r="C26" s="316"/>
      <c r="D26" s="316"/>
      <c r="E26" s="316"/>
      <c r="F26" s="317"/>
      <c r="G26" s="317"/>
      <c r="H26" s="405">
        <f t="shared" si="1"/>
        <v>0</v>
      </c>
    </row>
    <row r="27" spans="1:8" x14ac:dyDescent="0.2">
      <c r="A27" s="318"/>
      <c r="B27" s="315"/>
      <c r="C27" s="316"/>
      <c r="D27" s="316"/>
      <c r="E27" s="316"/>
      <c r="F27" s="317"/>
      <c r="G27" s="317"/>
      <c r="H27" s="405">
        <f t="shared" si="1"/>
        <v>0</v>
      </c>
    </row>
    <row r="28" spans="1:8" x14ac:dyDescent="0.2">
      <c r="A28" s="318"/>
      <c r="B28" s="315"/>
      <c r="C28" s="316"/>
      <c r="D28" s="316"/>
      <c r="E28" s="316"/>
      <c r="F28" s="317"/>
      <c r="G28" s="317"/>
      <c r="H28" s="405">
        <f t="shared" si="1"/>
        <v>0</v>
      </c>
    </row>
    <row r="29" spans="1:8" x14ac:dyDescent="0.2">
      <c r="A29" s="318"/>
      <c r="B29" s="315"/>
      <c r="C29" s="316"/>
      <c r="D29" s="316"/>
      <c r="E29" s="316"/>
      <c r="F29" s="317"/>
      <c r="G29" s="317"/>
      <c r="H29" s="405">
        <f t="shared" si="1"/>
        <v>0</v>
      </c>
    </row>
    <row r="30" spans="1:8" x14ac:dyDescent="0.2">
      <c r="A30" s="318"/>
      <c r="B30" s="315"/>
      <c r="C30" s="316"/>
      <c r="D30" s="316"/>
      <c r="E30" s="316"/>
      <c r="F30" s="317"/>
      <c r="G30" s="317"/>
      <c r="H30" s="405">
        <f t="shared" si="1"/>
        <v>0</v>
      </c>
    </row>
    <row r="31" spans="1:8" x14ac:dyDescent="0.2">
      <c r="A31" s="318"/>
      <c r="B31" s="315"/>
      <c r="C31" s="316"/>
      <c r="D31" s="316"/>
      <c r="E31" s="316"/>
      <c r="F31" s="317"/>
      <c r="G31" s="317"/>
      <c r="H31" s="405">
        <f t="shared" si="1"/>
        <v>0</v>
      </c>
    </row>
    <row r="32" spans="1:8" x14ac:dyDescent="0.2">
      <c r="A32" s="318"/>
      <c r="B32" s="315"/>
      <c r="C32" s="316"/>
      <c r="D32" s="316"/>
      <c r="E32" s="316"/>
      <c r="F32" s="317"/>
      <c r="G32" s="317"/>
      <c r="H32" s="405">
        <f t="shared" si="1"/>
        <v>0</v>
      </c>
    </row>
    <row r="33" spans="1:8" x14ac:dyDescent="0.2">
      <c r="A33" s="318"/>
      <c r="B33" s="315"/>
      <c r="C33" s="316"/>
      <c r="D33" s="316"/>
      <c r="E33" s="316"/>
      <c r="F33" s="317"/>
      <c r="G33" s="317"/>
      <c r="H33" s="405">
        <f t="shared" si="1"/>
        <v>0</v>
      </c>
    </row>
    <row r="34" spans="1:8" x14ac:dyDescent="0.2">
      <c r="A34" s="318"/>
      <c r="B34" s="315"/>
      <c r="C34" s="316"/>
      <c r="D34" s="316"/>
      <c r="E34" s="316"/>
      <c r="F34" s="317"/>
      <c r="G34" s="317"/>
      <c r="H34" s="405">
        <f t="shared" si="1"/>
        <v>0</v>
      </c>
    </row>
    <row r="35" spans="1:8" ht="15.75" thickBot="1" x14ac:dyDescent="0.25">
      <c r="A35" s="319"/>
      <c r="B35" s="320"/>
      <c r="C35" s="321"/>
      <c r="D35" s="321"/>
      <c r="E35" s="321"/>
      <c r="F35" s="322"/>
      <c r="G35" s="322"/>
      <c r="H35" s="406">
        <f t="shared" si="1"/>
        <v>0</v>
      </c>
    </row>
    <row r="36" spans="1:8" x14ac:dyDescent="0.2">
      <c r="A36" s="323"/>
      <c r="B36" s="324"/>
      <c r="C36" s="324"/>
      <c r="D36" s="324"/>
      <c r="E36" s="324"/>
      <c r="F36" s="688"/>
      <c r="G36" s="689" t="s">
        <v>309</v>
      </c>
      <c r="H36" s="532">
        <f>SUM(H25:H35)</f>
        <v>0</v>
      </c>
    </row>
    <row r="37" spans="1:8" ht="15.75" thickBot="1" x14ac:dyDescent="0.25">
      <c r="A37" s="535"/>
      <c r="B37" s="333"/>
      <c r="C37" s="333"/>
      <c r="D37" s="333"/>
      <c r="E37" s="333"/>
      <c r="F37" s="691"/>
      <c r="G37" s="691"/>
      <c r="H37" s="536"/>
    </row>
    <row r="38" spans="1:8" ht="15.75" thickTop="1" x14ac:dyDescent="0.2">
      <c r="A38" s="591" t="s">
        <v>321</v>
      </c>
      <c r="B38" s="530"/>
      <c r="C38" s="530"/>
      <c r="D38" s="530"/>
      <c r="E38" s="530"/>
      <c r="F38" s="690"/>
      <c r="G38" s="690"/>
      <c r="H38" s="531"/>
    </row>
    <row r="39" spans="1:8" ht="30" x14ac:dyDescent="0.2">
      <c r="A39" s="325" t="s">
        <v>4</v>
      </c>
      <c r="B39" s="326" t="s">
        <v>46</v>
      </c>
      <c r="C39" s="327" t="s">
        <v>29</v>
      </c>
      <c r="D39" s="327" t="s">
        <v>47</v>
      </c>
      <c r="E39" s="328" t="s">
        <v>48</v>
      </c>
      <c r="F39" s="685" t="s">
        <v>10</v>
      </c>
      <c r="G39" s="685" t="s">
        <v>5</v>
      </c>
      <c r="H39" s="408" t="s">
        <v>49</v>
      </c>
    </row>
    <row r="40" spans="1:8" x14ac:dyDescent="0.2">
      <c r="A40" s="310"/>
      <c r="B40" s="311"/>
      <c r="C40" s="312"/>
      <c r="D40" s="312"/>
      <c r="E40" s="312"/>
      <c r="F40" s="313"/>
      <c r="G40" s="313"/>
      <c r="H40" s="404">
        <f t="shared" ref="H40:H53" si="2">F40*G40</f>
        <v>0</v>
      </c>
    </row>
    <row r="41" spans="1:8" x14ac:dyDescent="0.2">
      <c r="A41" s="314"/>
      <c r="B41" s="315"/>
      <c r="C41" s="316"/>
      <c r="D41" s="316"/>
      <c r="E41" s="316"/>
      <c r="F41" s="317"/>
      <c r="G41" s="317"/>
      <c r="H41" s="405">
        <f t="shared" si="2"/>
        <v>0</v>
      </c>
    </row>
    <row r="42" spans="1:8" x14ac:dyDescent="0.2">
      <c r="A42" s="318"/>
      <c r="B42" s="315"/>
      <c r="C42" s="316"/>
      <c r="D42" s="316"/>
      <c r="E42" s="316"/>
      <c r="F42" s="317"/>
      <c r="G42" s="317"/>
      <c r="H42" s="405">
        <f t="shared" si="2"/>
        <v>0</v>
      </c>
    </row>
    <row r="43" spans="1:8" x14ac:dyDescent="0.2">
      <c r="A43" s="318"/>
      <c r="B43" s="315"/>
      <c r="C43" s="316"/>
      <c r="D43" s="316"/>
      <c r="E43" s="316"/>
      <c r="F43" s="317"/>
      <c r="G43" s="317"/>
      <c r="H43" s="405">
        <f t="shared" si="2"/>
        <v>0</v>
      </c>
    </row>
    <row r="44" spans="1:8" x14ac:dyDescent="0.2">
      <c r="A44" s="318"/>
      <c r="B44" s="315"/>
      <c r="C44" s="316"/>
      <c r="D44" s="316"/>
      <c r="E44" s="316"/>
      <c r="F44" s="317"/>
      <c r="G44" s="317"/>
      <c r="H44" s="405">
        <f t="shared" si="2"/>
        <v>0</v>
      </c>
    </row>
    <row r="45" spans="1:8" x14ac:dyDescent="0.2">
      <c r="A45" s="318"/>
      <c r="B45" s="315"/>
      <c r="C45" s="316"/>
      <c r="D45" s="316"/>
      <c r="E45" s="316"/>
      <c r="F45" s="317"/>
      <c r="G45" s="317"/>
      <c r="H45" s="405">
        <f t="shared" si="2"/>
        <v>0</v>
      </c>
    </row>
    <row r="46" spans="1:8" x14ac:dyDescent="0.2">
      <c r="A46" s="318"/>
      <c r="B46" s="315"/>
      <c r="C46" s="316"/>
      <c r="D46" s="316"/>
      <c r="E46" s="316"/>
      <c r="F46" s="317"/>
      <c r="G46" s="317"/>
      <c r="H46" s="405">
        <f t="shared" si="2"/>
        <v>0</v>
      </c>
    </row>
    <row r="47" spans="1:8" x14ac:dyDescent="0.2">
      <c r="A47" s="318"/>
      <c r="B47" s="315"/>
      <c r="C47" s="316"/>
      <c r="D47" s="316"/>
      <c r="E47" s="316"/>
      <c r="F47" s="317"/>
      <c r="G47" s="317"/>
      <c r="H47" s="405">
        <f t="shared" si="2"/>
        <v>0</v>
      </c>
    </row>
    <row r="48" spans="1:8" x14ac:dyDescent="0.2">
      <c r="A48" s="318"/>
      <c r="B48" s="315"/>
      <c r="C48" s="316"/>
      <c r="D48" s="316"/>
      <c r="E48" s="316"/>
      <c r="F48" s="317"/>
      <c r="G48" s="317"/>
      <c r="H48" s="405">
        <f t="shared" si="2"/>
        <v>0</v>
      </c>
    </row>
    <row r="49" spans="1:8" x14ac:dyDescent="0.2">
      <c r="A49" s="318"/>
      <c r="B49" s="315"/>
      <c r="C49" s="316"/>
      <c r="D49" s="316"/>
      <c r="E49" s="316"/>
      <c r="F49" s="317"/>
      <c r="G49" s="317"/>
      <c r="H49" s="405">
        <f t="shared" si="2"/>
        <v>0</v>
      </c>
    </row>
    <row r="50" spans="1:8" x14ac:dyDescent="0.2">
      <c r="A50" s="318"/>
      <c r="B50" s="315"/>
      <c r="C50" s="316"/>
      <c r="D50" s="316"/>
      <c r="E50" s="316"/>
      <c r="F50" s="317"/>
      <c r="G50" s="317"/>
      <c r="H50" s="405">
        <f t="shared" si="2"/>
        <v>0</v>
      </c>
    </row>
    <row r="51" spans="1:8" x14ac:dyDescent="0.2">
      <c r="A51" s="318"/>
      <c r="B51" s="315"/>
      <c r="C51" s="316"/>
      <c r="D51" s="316"/>
      <c r="E51" s="316"/>
      <c r="F51" s="317"/>
      <c r="G51" s="317"/>
      <c r="H51" s="405">
        <f t="shared" si="2"/>
        <v>0</v>
      </c>
    </row>
    <row r="52" spans="1:8" x14ac:dyDescent="0.2">
      <c r="A52" s="318"/>
      <c r="B52" s="315"/>
      <c r="C52" s="316"/>
      <c r="D52" s="316"/>
      <c r="E52" s="316"/>
      <c r="F52" s="317"/>
      <c r="G52" s="317"/>
      <c r="H52" s="405">
        <f t="shared" si="2"/>
        <v>0</v>
      </c>
    </row>
    <row r="53" spans="1:8" ht="15.75" thickBot="1" x14ac:dyDescent="0.25">
      <c r="A53" s="319"/>
      <c r="B53" s="320"/>
      <c r="C53" s="321"/>
      <c r="D53" s="321"/>
      <c r="E53" s="321"/>
      <c r="F53" s="322"/>
      <c r="G53" s="322"/>
      <c r="H53" s="406">
        <f t="shared" si="2"/>
        <v>0</v>
      </c>
    </row>
    <row r="54" spans="1:8" ht="15.75" thickBot="1" x14ac:dyDescent="0.25">
      <c r="A54" s="698"/>
      <c r="B54" s="699"/>
      <c r="C54" s="699"/>
      <c r="D54" s="699"/>
      <c r="E54" s="699"/>
      <c r="F54" s="700"/>
      <c r="G54" s="701" t="s">
        <v>310</v>
      </c>
      <c r="H54" s="702">
        <f>SUM(H40:H53)</f>
        <v>0</v>
      </c>
    </row>
    <row r="55" spans="1:8" ht="15.75" thickTop="1" x14ac:dyDescent="0.2">
      <c r="A55" s="329"/>
      <c r="B55" s="330"/>
      <c r="C55" s="330"/>
      <c r="D55" s="330"/>
      <c r="E55" s="330"/>
      <c r="F55" s="692"/>
      <c r="G55" s="692"/>
      <c r="H55" s="697"/>
    </row>
    <row r="56" spans="1:8" x14ac:dyDescent="0.2">
      <c r="A56" s="590" t="s">
        <v>320</v>
      </c>
      <c r="B56" s="308"/>
      <c r="C56" s="308"/>
      <c r="D56" s="308"/>
      <c r="E56" s="308"/>
      <c r="F56" s="693"/>
      <c r="G56" s="693"/>
      <c r="H56" s="309"/>
    </row>
    <row r="57" spans="1:8" ht="30" x14ac:dyDescent="0.2">
      <c r="A57" s="325" t="s">
        <v>4</v>
      </c>
      <c r="B57" s="326" t="s">
        <v>46</v>
      </c>
      <c r="C57" s="327" t="s">
        <v>29</v>
      </c>
      <c r="D57" s="327" t="s">
        <v>47</v>
      </c>
      <c r="E57" s="328" t="s">
        <v>48</v>
      </c>
      <c r="F57" s="685" t="s">
        <v>10</v>
      </c>
      <c r="G57" s="685" t="s">
        <v>5</v>
      </c>
      <c r="H57" s="408" t="s">
        <v>49</v>
      </c>
    </row>
    <row r="58" spans="1:8" x14ac:dyDescent="0.2">
      <c r="A58" s="310"/>
      <c r="B58" s="311"/>
      <c r="C58" s="312"/>
      <c r="D58" s="312"/>
      <c r="E58" s="312"/>
      <c r="F58" s="313"/>
      <c r="G58" s="313"/>
      <c r="H58" s="404">
        <f t="shared" ref="H58:H69" si="3">F58*G58</f>
        <v>0</v>
      </c>
    </row>
    <row r="59" spans="1:8" x14ac:dyDescent="0.2">
      <c r="A59" s="314"/>
      <c r="B59" s="315"/>
      <c r="C59" s="316"/>
      <c r="D59" s="316"/>
      <c r="E59" s="316"/>
      <c r="F59" s="317"/>
      <c r="G59" s="317"/>
      <c r="H59" s="405">
        <f t="shared" si="3"/>
        <v>0</v>
      </c>
    </row>
    <row r="60" spans="1:8" x14ac:dyDescent="0.2">
      <c r="A60" s="318"/>
      <c r="B60" s="315"/>
      <c r="C60" s="316"/>
      <c r="D60" s="316"/>
      <c r="E60" s="316"/>
      <c r="F60" s="317"/>
      <c r="G60" s="317"/>
      <c r="H60" s="405">
        <f t="shared" si="3"/>
        <v>0</v>
      </c>
    </row>
    <row r="61" spans="1:8" x14ac:dyDescent="0.2">
      <c r="A61" s="318"/>
      <c r="B61" s="315"/>
      <c r="C61" s="316"/>
      <c r="D61" s="316"/>
      <c r="E61" s="316"/>
      <c r="F61" s="317"/>
      <c r="G61" s="317"/>
      <c r="H61" s="405">
        <f t="shared" si="3"/>
        <v>0</v>
      </c>
    </row>
    <row r="62" spans="1:8" x14ac:dyDescent="0.2">
      <c r="A62" s="318"/>
      <c r="B62" s="315"/>
      <c r="C62" s="316"/>
      <c r="D62" s="316"/>
      <c r="E62" s="316"/>
      <c r="F62" s="317"/>
      <c r="G62" s="317"/>
      <c r="H62" s="405">
        <f t="shared" si="3"/>
        <v>0</v>
      </c>
    </row>
    <row r="63" spans="1:8" x14ac:dyDescent="0.2">
      <c r="A63" s="318"/>
      <c r="B63" s="315"/>
      <c r="C63" s="316"/>
      <c r="D63" s="316"/>
      <c r="E63" s="316"/>
      <c r="F63" s="317"/>
      <c r="G63" s="317"/>
      <c r="H63" s="405">
        <f t="shared" si="3"/>
        <v>0</v>
      </c>
    </row>
    <row r="64" spans="1:8" x14ac:dyDescent="0.2">
      <c r="A64" s="318"/>
      <c r="B64" s="315"/>
      <c r="C64" s="316"/>
      <c r="D64" s="316"/>
      <c r="E64" s="316"/>
      <c r="F64" s="317"/>
      <c r="G64" s="317"/>
      <c r="H64" s="405">
        <f t="shared" si="3"/>
        <v>0</v>
      </c>
    </row>
    <row r="65" spans="1:8" x14ac:dyDescent="0.2">
      <c r="A65" s="318"/>
      <c r="B65" s="315"/>
      <c r="C65" s="316"/>
      <c r="D65" s="316"/>
      <c r="E65" s="316"/>
      <c r="F65" s="317"/>
      <c r="G65" s="317"/>
      <c r="H65" s="405">
        <f t="shared" si="3"/>
        <v>0</v>
      </c>
    </row>
    <row r="66" spans="1:8" x14ac:dyDescent="0.2">
      <c r="A66" s="318"/>
      <c r="B66" s="315"/>
      <c r="C66" s="316"/>
      <c r="D66" s="316"/>
      <c r="E66" s="316"/>
      <c r="F66" s="317"/>
      <c r="G66" s="317"/>
      <c r="H66" s="405">
        <f t="shared" si="3"/>
        <v>0</v>
      </c>
    </row>
    <row r="67" spans="1:8" x14ac:dyDescent="0.2">
      <c r="A67" s="318"/>
      <c r="B67" s="315"/>
      <c r="C67" s="316"/>
      <c r="D67" s="316"/>
      <c r="E67" s="316"/>
      <c r="F67" s="317"/>
      <c r="G67" s="317"/>
      <c r="H67" s="405">
        <f t="shared" si="3"/>
        <v>0</v>
      </c>
    </row>
    <row r="68" spans="1:8" x14ac:dyDescent="0.2">
      <c r="A68" s="318"/>
      <c r="B68" s="315"/>
      <c r="C68" s="316"/>
      <c r="D68" s="316"/>
      <c r="E68" s="316"/>
      <c r="F68" s="317"/>
      <c r="G68" s="317"/>
      <c r="H68" s="405">
        <f t="shared" si="3"/>
        <v>0</v>
      </c>
    </row>
    <row r="69" spans="1:8" ht="15.75" thickBot="1" x14ac:dyDescent="0.25">
      <c r="A69" s="319"/>
      <c r="B69" s="320"/>
      <c r="C69" s="321"/>
      <c r="D69" s="321"/>
      <c r="E69" s="321"/>
      <c r="F69" s="322"/>
      <c r="G69" s="322"/>
      <c r="H69" s="406">
        <f t="shared" si="3"/>
        <v>0</v>
      </c>
    </row>
    <row r="70" spans="1:8" x14ac:dyDescent="0.2">
      <c r="A70" s="323"/>
      <c r="B70" s="324"/>
      <c r="C70" s="324"/>
      <c r="D70" s="324"/>
      <c r="E70" s="324"/>
      <c r="F70" s="688"/>
      <c r="G70" s="689" t="s">
        <v>311</v>
      </c>
      <c r="H70" s="532">
        <f>SUM(H58:H69)</f>
        <v>0</v>
      </c>
    </row>
    <row r="71" spans="1:8" ht="15.75" thickBot="1" x14ac:dyDescent="0.25">
      <c r="A71" s="301"/>
      <c r="B71" s="303"/>
      <c r="C71" s="303"/>
      <c r="D71" s="303"/>
      <c r="E71" s="303"/>
      <c r="F71" s="694"/>
      <c r="G71" s="694"/>
      <c r="H71" s="537"/>
    </row>
    <row r="72" spans="1:8" ht="15.75" thickBot="1" x14ac:dyDescent="0.25">
      <c r="A72" s="240"/>
      <c r="B72" s="241"/>
      <c r="C72" s="241"/>
      <c r="D72" s="241"/>
      <c r="E72" s="241"/>
      <c r="F72" s="695"/>
      <c r="G72" s="696" t="s">
        <v>290</v>
      </c>
      <c r="H72" s="538">
        <f>H70+H54</f>
        <v>0</v>
      </c>
    </row>
    <row r="73" spans="1:8" ht="15.75" thickTop="1" x14ac:dyDescent="0.2">
      <c r="H73" s="353"/>
    </row>
    <row r="74" spans="1:8" x14ac:dyDescent="0.2">
      <c r="H74" s="353"/>
    </row>
    <row r="75" spans="1:8" x14ac:dyDescent="0.2">
      <c r="H75" s="353"/>
    </row>
    <row r="76" spans="1:8" x14ac:dyDescent="0.2">
      <c r="H76" s="353"/>
    </row>
    <row r="77" spans="1:8" x14ac:dyDescent="0.2">
      <c r="H77" s="353"/>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0" type="noConversion"/>
  <printOptions horizontalCentered="1"/>
  <pageMargins left="0.74803149606299213" right="0.74803149606299213" top="0.78740157480314965" bottom="0.78740157480314965" header="0.51181102362204722" footer="0.51181102362204722"/>
  <pageSetup paperSize="9" scale="68" orientation="portrait" horizontalDpi="4294967293" verticalDpi="2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sheetPr>
  <dimension ref="A1:K69"/>
  <sheetViews>
    <sheetView zoomScale="75" zoomScaleNormal="75" zoomScaleSheetLayoutView="90" workbookViewId="0">
      <selection activeCell="C3" sqref="C3"/>
    </sheetView>
  </sheetViews>
  <sheetFormatPr defaultRowHeight="15" x14ac:dyDescent="0.2"/>
  <cols>
    <col min="1" max="1" width="10.5546875" customWidth="1"/>
    <col min="2" max="2" width="13.109375" customWidth="1"/>
    <col min="3" max="3" width="19.109375" customWidth="1"/>
    <col min="4" max="4" width="10.77734375" customWidth="1"/>
    <col min="5" max="5" width="13.77734375" customWidth="1"/>
    <col min="6" max="6" width="11" customWidth="1"/>
    <col min="8" max="8" width="10.88671875" customWidth="1"/>
  </cols>
  <sheetData>
    <row r="1" spans="1:8" ht="18.75" thickTop="1" x14ac:dyDescent="0.2">
      <c r="A1" s="913" t="s">
        <v>82</v>
      </c>
      <c r="B1" s="354"/>
      <c r="C1" s="354"/>
      <c r="D1" s="354"/>
      <c r="E1" s="354"/>
      <c r="F1" s="354"/>
      <c r="G1" s="354"/>
      <c r="H1" s="355"/>
    </row>
    <row r="2" spans="1:8" ht="15.75" x14ac:dyDescent="0.2">
      <c r="A2" s="410" t="s">
        <v>291</v>
      </c>
      <c r="B2" s="189"/>
      <c r="C2" s="189"/>
      <c r="D2" s="2"/>
      <c r="E2" s="445" t="s">
        <v>299</v>
      </c>
      <c r="F2" s="445"/>
      <c r="G2" s="189"/>
      <c r="H2" s="215"/>
    </row>
    <row r="3" spans="1:8" ht="16.5" thickBot="1" x14ac:dyDescent="0.25">
      <c r="A3" s="1648" t="s">
        <v>36</v>
      </c>
      <c r="B3" s="1649"/>
      <c r="C3" s="920">
        <f>'Input Data'!$D$23</f>
        <v>0</v>
      </c>
      <c r="D3" s="411"/>
      <c r="E3" s="589" t="s">
        <v>235</v>
      </c>
      <c r="F3" s="919">
        <f>'Input Data'!$D$7</f>
        <v>0</v>
      </c>
      <c r="G3" s="230"/>
      <c r="H3" s="332"/>
    </row>
    <row r="4" spans="1:8" ht="15.75" thickTop="1" x14ac:dyDescent="0.2">
      <c r="A4" s="388"/>
      <c r="B4" s="366"/>
      <c r="C4" s="339"/>
      <c r="D4" s="339"/>
      <c r="E4" s="339"/>
      <c r="F4" s="189"/>
      <c r="G4" s="189"/>
      <c r="H4" s="215"/>
    </row>
    <row r="5" spans="1:8" x14ac:dyDescent="0.2">
      <c r="A5" s="396" t="s">
        <v>83</v>
      </c>
      <c r="B5" s="356"/>
      <c r="C5" s="356"/>
      <c r="D5" s="356"/>
      <c r="E5" s="356"/>
      <c r="F5" s="356"/>
      <c r="G5" s="356"/>
      <c r="H5" s="357"/>
    </row>
    <row r="6" spans="1:8" ht="30" x14ac:dyDescent="0.2">
      <c r="A6" s="358" t="s">
        <v>84</v>
      </c>
      <c r="B6" s="359" t="s">
        <v>46</v>
      </c>
      <c r="C6" s="375" t="s">
        <v>29</v>
      </c>
      <c r="D6" s="412"/>
      <c r="E6" s="359" t="s">
        <v>148</v>
      </c>
      <c r="F6" s="359" t="s">
        <v>85</v>
      </c>
      <c r="G6" s="359" t="s">
        <v>5</v>
      </c>
      <c r="H6" s="360" t="s">
        <v>8</v>
      </c>
    </row>
    <row r="7" spans="1:8" x14ac:dyDescent="0.2">
      <c r="A7" s="507"/>
      <c r="B7" s="448"/>
      <c r="C7" s="454"/>
      <c r="D7" s="455"/>
      <c r="E7" s="448"/>
      <c r="F7" s="448"/>
      <c r="G7" s="450"/>
      <c r="H7" s="361">
        <f>F7*G7</f>
        <v>0</v>
      </c>
    </row>
    <row r="8" spans="1:8" x14ac:dyDescent="0.2">
      <c r="A8" s="400"/>
      <c r="B8" s="393"/>
      <c r="C8" s="401"/>
      <c r="D8" s="392"/>
      <c r="E8" s="393"/>
      <c r="F8" s="393"/>
      <c r="G8" s="402"/>
      <c r="H8" s="362">
        <f t="shared" ref="H8:H16" si="0">F8*G8</f>
        <v>0</v>
      </c>
    </row>
    <row r="9" spans="1:8" x14ac:dyDescent="0.2">
      <c r="A9" s="400"/>
      <c r="B9" s="393"/>
      <c r="C9" s="401"/>
      <c r="D9" s="392"/>
      <c r="E9" s="393"/>
      <c r="F9" s="393"/>
      <c r="G9" s="402"/>
      <c r="H9" s="362">
        <f t="shared" si="0"/>
        <v>0</v>
      </c>
    </row>
    <row r="10" spans="1:8" x14ac:dyDescent="0.2">
      <c r="A10" s="400"/>
      <c r="B10" s="393"/>
      <c r="C10" s="401"/>
      <c r="D10" s="392"/>
      <c r="E10" s="393"/>
      <c r="F10" s="393"/>
      <c r="G10" s="402"/>
      <c r="H10" s="362">
        <f t="shared" si="0"/>
        <v>0</v>
      </c>
    </row>
    <row r="11" spans="1:8" x14ac:dyDescent="0.2">
      <c r="A11" s="400"/>
      <c r="B11" s="393"/>
      <c r="C11" s="401"/>
      <c r="D11" s="392"/>
      <c r="E11" s="393"/>
      <c r="F11" s="393"/>
      <c r="G11" s="402"/>
      <c r="H11" s="362">
        <f t="shared" si="0"/>
        <v>0</v>
      </c>
    </row>
    <row r="12" spans="1:8" x14ac:dyDescent="0.2">
      <c r="A12" s="400"/>
      <c r="B12" s="393"/>
      <c r="C12" s="401"/>
      <c r="D12" s="392"/>
      <c r="E12" s="393"/>
      <c r="F12" s="393"/>
      <c r="G12" s="402"/>
      <c r="H12" s="362">
        <f t="shared" si="0"/>
        <v>0</v>
      </c>
    </row>
    <row r="13" spans="1:8" x14ac:dyDescent="0.2">
      <c r="A13" s="400"/>
      <c r="B13" s="393"/>
      <c r="C13" s="401"/>
      <c r="D13" s="392"/>
      <c r="E13" s="393"/>
      <c r="F13" s="393"/>
      <c r="G13" s="402"/>
      <c r="H13" s="362">
        <f t="shared" si="0"/>
        <v>0</v>
      </c>
    </row>
    <row r="14" spans="1:8" x14ac:dyDescent="0.2">
      <c r="A14" s="400"/>
      <c r="B14" s="393"/>
      <c r="C14" s="401"/>
      <c r="D14" s="392"/>
      <c r="E14" s="393"/>
      <c r="F14" s="393"/>
      <c r="G14" s="402"/>
      <c r="H14" s="362">
        <f t="shared" si="0"/>
        <v>0</v>
      </c>
    </row>
    <row r="15" spans="1:8" x14ac:dyDescent="0.2">
      <c r="A15" s="400"/>
      <c r="B15" s="393"/>
      <c r="C15" s="401"/>
      <c r="D15" s="392"/>
      <c r="E15" s="393"/>
      <c r="F15" s="393"/>
      <c r="G15" s="402"/>
      <c r="H15" s="362">
        <f t="shared" si="0"/>
        <v>0</v>
      </c>
    </row>
    <row r="16" spans="1:8" ht="15.75" thickBot="1" x14ac:dyDescent="0.25">
      <c r="A16" s="540"/>
      <c r="B16" s="541"/>
      <c r="C16" s="542"/>
      <c r="D16" s="543"/>
      <c r="E16" s="541"/>
      <c r="F16" s="541"/>
      <c r="G16" s="544"/>
      <c r="H16" s="394">
        <f t="shared" si="0"/>
        <v>0</v>
      </c>
    </row>
    <row r="17" spans="1:11" x14ac:dyDescent="0.2">
      <c r="A17" s="514"/>
      <c r="B17" s="515"/>
      <c r="C17" s="515"/>
      <c r="D17" s="515"/>
      <c r="E17" s="515"/>
      <c r="F17" s="515"/>
      <c r="G17" s="426" t="s">
        <v>86</v>
      </c>
      <c r="H17" s="518">
        <f>SUM(H7:H16)</f>
        <v>0</v>
      </c>
    </row>
    <row r="18" spans="1:11" x14ac:dyDescent="0.2">
      <c r="A18" s="210"/>
      <c r="B18" s="189"/>
      <c r="C18" s="189"/>
      <c r="D18" s="189"/>
      <c r="E18" s="189"/>
      <c r="F18" s="189"/>
      <c r="G18" s="189"/>
      <c r="H18" s="268"/>
    </row>
    <row r="19" spans="1:11" x14ac:dyDescent="0.2">
      <c r="A19" s="396" t="s">
        <v>87</v>
      </c>
      <c r="B19" s="363"/>
      <c r="C19" s="363"/>
      <c r="D19" s="363"/>
      <c r="E19" s="363"/>
      <c r="F19" s="363"/>
      <c r="G19" s="363"/>
      <c r="H19" s="364"/>
    </row>
    <row r="20" spans="1:11" ht="45" x14ac:dyDescent="0.2">
      <c r="A20" s="358" t="s">
        <v>4</v>
      </c>
      <c r="B20" s="375" t="s">
        <v>46</v>
      </c>
      <c r="C20" s="415"/>
      <c r="D20" s="375" t="s">
        <v>29</v>
      </c>
      <c r="E20" s="412"/>
      <c r="F20" s="359" t="s">
        <v>88</v>
      </c>
      <c r="G20" s="359" t="s">
        <v>89</v>
      </c>
      <c r="H20" s="369" t="s">
        <v>8</v>
      </c>
    </row>
    <row r="21" spans="1:11" x14ac:dyDescent="0.2">
      <c r="A21" s="399"/>
      <c r="B21" s="413"/>
      <c r="C21" s="416"/>
      <c r="D21" s="413"/>
      <c r="E21" s="414"/>
      <c r="F21" s="417"/>
      <c r="G21" s="418"/>
      <c r="H21" s="419">
        <f t="shared" ref="H21:H30" si="1">F21*G21</f>
        <v>0</v>
      </c>
    </row>
    <row r="22" spans="1:11" x14ac:dyDescent="0.2">
      <c r="A22" s="400"/>
      <c r="B22" s="401"/>
      <c r="C22" s="391"/>
      <c r="D22" s="401"/>
      <c r="E22" s="392"/>
      <c r="F22" s="393"/>
      <c r="G22" s="614"/>
      <c r="H22" s="420">
        <f t="shared" si="1"/>
        <v>0</v>
      </c>
    </row>
    <row r="23" spans="1:11" x14ac:dyDescent="0.2">
      <c r="A23" s="400"/>
      <c r="B23" s="401"/>
      <c r="C23" s="391"/>
      <c r="D23" s="401"/>
      <c r="E23" s="392"/>
      <c r="F23" s="393"/>
      <c r="G23" s="614"/>
      <c r="H23" s="420">
        <f t="shared" si="1"/>
        <v>0</v>
      </c>
    </row>
    <row r="24" spans="1:11" x14ac:dyDescent="0.2">
      <c r="A24" s="400"/>
      <c r="B24" s="401"/>
      <c r="C24" s="391"/>
      <c r="D24" s="401"/>
      <c r="E24" s="392"/>
      <c r="F24" s="393"/>
      <c r="G24" s="614"/>
      <c r="H24" s="420">
        <f t="shared" si="1"/>
        <v>0</v>
      </c>
    </row>
    <row r="25" spans="1:11" x14ac:dyDescent="0.2">
      <c r="A25" s="400"/>
      <c r="B25" s="401"/>
      <c r="C25" s="391"/>
      <c r="D25" s="401"/>
      <c r="E25" s="392"/>
      <c r="F25" s="393"/>
      <c r="G25" s="614"/>
      <c r="H25" s="420">
        <f t="shared" si="1"/>
        <v>0</v>
      </c>
    </row>
    <row r="26" spans="1:11" x14ac:dyDescent="0.2">
      <c r="A26" s="400"/>
      <c r="B26" s="401"/>
      <c r="C26" s="391"/>
      <c r="D26" s="401"/>
      <c r="E26" s="392"/>
      <c r="F26" s="393"/>
      <c r="G26" s="614"/>
      <c r="H26" s="420">
        <f t="shared" si="1"/>
        <v>0</v>
      </c>
    </row>
    <row r="27" spans="1:11" x14ac:dyDescent="0.2">
      <c r="A27" s="400"/>
      <c r="B27" s="401"/>
      <c r="C27" s="391"/>
      <c r="D27" s="401"/>
      <c r="E27" s="392"/>
      <c r="F27" s="393"/>
      <c r="G27" s="614"/>
      <c r="H27" s="420">
        <f t="shared" si="1"/>
        <v>0</v>
      </c>
      <c r="K27" s="635"/>
    </row>
    <row r="28" spans="1:11" x14ac:dyDescent="0.2">
      <c r="A28" s="400"/>
      <c r="B28" s="401"/>
      <c r="C28" s="391"/>
      <c r="D28" s="401"/>
      <c r="E28" s="392"/>
      <c r="F28" s="393"/>
      <c r="G28" s="614"/>
      <c r="H28" s="420">
        <f t="shared" si="1"/>
        <v>0</v>
      </c>
    </row>
    <row r="29" spans="1:11" x14ac:dyDescent="0.2">
      <c r="A29" s="400"/>
      <c r="B29" s="401"/>
      <c r="C29" s="391"/>
      <c r="D29" s="401"/>
      <c r="E29" s="392"/>
      <c r="F29" s="393"/>
      <c r="G29" s="614"/>
      <c r="H29" s="420">
        <f t="shared" si="1"/>
        <v>0</v>
      </c>
    </row>
    <row r="30" spans="1:11" ht="15.75" thickBot="1" x14ac:dyDescent="0.25">
      <c r="A30" s="540"/>
      <c r="B30" s="542"/>
      <c r="C30" s="545"/>
      <c r="D30" s="542"/>
      <c r="E30" s="543"/>
      <c r="F30" s="541"/>
      <c r="G30" s="615"/>
      <c r="H30" s="421">
        <f t="shared" si="1"/>
        <v>0</v>
      </c>
    </row>
    <row r="31" spans="1:11" x14ac:dyDescent="0.2">
      <c r="A31" s="514"/>
      <c r="B31" s="515"/>
      <c r="C31" s="515"/>
      <c r="D31" s="515"/>
      <c r="E31" s="515"/>
      <c r="F31" s="515"/>
      <c r="G31" s="426" t="s">
        <v>90</v>
      </c>
      <c r="H31" s="518">
        <f>SUM(H21:H30)</f>
        <v>0</v>
      </c>
    </row>
    <row r="32" spans="1:11" x14ac:dyDescent="0.2">
      <c r="A32" s="365"/>
      <c r="B32" s="370"/>
      <c r="C32" s="370"/>
      <c r="D32" s="370"/>
      <c r="E32" s="370"/>
      <c r="F32" s="370"/>
      <c r="G32" s="370"/>
      <c r="H32" s="371"/>
    </row>
    <row r="33" spans="1:8" x14ac:dyDescent="0.2">
      <c r="A33" s="396" t="s">
        <v>91</v>
      </c>
      <c r="B33" s="356"/>
      <c r="C33" s="356"/>
      <c r="D33" s="356"/>
      <c r="E33" s="356"/>
      <c r="F33" s="356"/>
      <c r="G33" s="356"/>
      <c r="H33" s="373"/>
    </row>
    <row r="34" spans="1:8" ht="45" x14ac:dyDescent="0.2">
      <c r="A34" s="358" t="s">
        <v>4</v>
      </c>
      <c r="B34" s="374" t="s">
        <v>46</v>
      </c>
      <c r="C34" s="412"/>
      <c r="D34" s="359" t="s">
        <v>92</v>
      </c>
      <c r="E34" s="359" t="s">
        <v>93</v>
      </c>
      <c r="F34" s="359" t="s">
        <v>94</v>
      </c>
      <c r="G34" s="359" t="s">
        <v>95</v>
      </c>
      <c r="H34" s="369" t="s">
        <v>8</v>
      </c>
    </row>
    <row r="35" spans="1:8" x14ac:dyDescent="0.2">
      <c r="A35" s="539"/>
      <c r="B35" s="456"/>
      <c r="C35" s="457"/>
      <c r="D35" s="566"/>
      <c r="E35" s="566"/>
      <c r="F35" s="447"/>
      <c r="G35" s="458"/>
      <c r="H35" s="422">
        <f>G35*E35</f>
        <v>0</v>
      </c>
    </row>
    <row r="36" spans="1:8" x14ac:dyDescent="0.2">
      <c r="A36" s="400"/>
      <c r="B36" s="401"/>
      <c r="C36" s="392"/>
      <c r="D36" s="563"/>
      <c r="E36" s="563"/>
      <c r="F36" s="393"/>
      <c r="G36" s="423"/>
      <c r="H36" s="424">
        <f t="shared" ref="H36:H41" si="2">G36*E36</f>
        <v>0</v>
      </c>
    </row>
    <row r="37" spans="1:8" x14ac:dyDescent="0.2">
      <c r="A37" s="400"/>
      <c r="B37" s="401"/>
      <c r="C37" s="392"/>
      <c r="D37" s="563"/>
      <c r="E37" s="563"/>
      <c r="F37" s="393"/>
      <c r="G37" s="423"/>
      <c r="H37" s="424">
        <f t="shared" si="2"/>
        <v>0</v>
      </c>
    </row>
    <row r="38" spans="1:8" x14ac:dyDescent="0.2">
      <c r="A38" s="400"/>
      <c r="B38" s="401"/>
      <c r="C38" s="392"/>
      <c r="D38" s="563"/>
      <c r="E38" s="563"/>
      <c r="F38" s="393"/>
      <c r="G38" s="423"/>
      <c r="H38" s="424">
        <f t="shared" si="2"/>
        <v>0</v>
      </c>
    </row>
    <row r="39" spans="1:8" x14ac:dyDescent="0.2">
      <c r="A39" s="400"/>
      <c r="B39" s="401"/>
      <c r="C39" s="392"/>
      <c r="D39" s="563"/>
      <c r="E39" s="563"/>
      <c r="F39" s="393"/>
      <c r="G39" s="423"/>
      <c r="H39" s="424">
        <f t="shared" si="2"/>
        <v>0</v>
      </c>
    </row>
    <row r="40" spans="1:8" x14ac:dyDescent="0.2">
      <c r="A40" s="400"/>
      <c r="B40" s="401"/>
      <c r="C40" s="392"/>
      <c r="D40" s="563"/>
      <c r="E40" s="563"/>
      <c r="F40" s="393"/>
      <c r="G40" s="423"/>
      <c r="H40" s="424">
        <f t="shared" si="2"/>
        <v>0</v>
      </c>
    </row>
    <row r="41" spans="1:8" x14ac:dyDescent="0.2">
      <c r="A41" s="400"/>
      <c r="B41" s="401"/>
      <c r="C41" s="392"/>
      <c r="D41" s="563"/>
      <c r="E41" s="563"/>
      <c r="F41" s="393"/>
      <c r="G41" s="423"/>
      <c r="H41" s="424">
        <f t="shared" si="2"/>
        <v>0</v>
      </c>
    </row>
    <row r="42" spans="1:8" x14ac:dyDescent="0.2">
      <c r="A42" s="400"/>
      <c r="B42" s="401"/>
      <c r="C42" s="392"/>
      <c r="D42" s="563"/>
      <c r="E42" s="563"/>
      <c r="F42" s="393"/>
      <c r="G42" s="423"/>
      <c r="H42" s="424">
        <f>G42*E42</f>
        <v>0</v>
      </c>
    </row>
    <row r="43" spans="1:8" x14ac:dyDescent="0.2">
      <c r="A43" s="400"/>
      <c r="B43" s="401"/>
      <c r="C43" s="392"/>
      <c r="D43" s="563"/>
      <c r="E43" s="563"/>
      <c r="F43" s="393"/>
      <c r="G43" s="423"/>
      <c r="H43" s="424">
        <f>G43*E43</f>
        <v>0</v>
      </c>
    </row>
    <row r="44" spans="1:8" ht="15.75" thickBot="1" x14ac:dyDescent="0.25">
      <c r="A44" s="511"/>
      <c r="B44" s="522"/>
      <c r="C44" s="527"/>
      <c r="D44" s="564"/>
      <c r="E44" s="564"/>
      <c r="F44" s="512"/>
      <c r="G44" s="546"/>
      <c r="H44" s="425">
        <f>G44*E44</f>
        <v>0</v>
      </c>
    </row>
    <row r="45" spans="1:8" x14ac:dyDescent="0.2">
      <c r="A45" s="514"/>
      <c r="B45" s="515"/>
      <c r="C45" s="515"/>
      <c r="D45" s="515"/>
      <c r="E45" s="515"/>
      <c r="F45" s="515"/>
      <c r="G45" s="426" t="s">
        <v>300</v>
      </c>
      <c r="H45" s="550">
        <f>SUM(H35:H44)</f>
        <v>0</v>
      </c>
    </row>
    <row r="46" spans="1:8" x14ac:dyDescent="0.2">
      <c r="A46" s="210"/>
      <c r="B46" s="189"/>
      <c r="C46" s="189"/>
      <c r="D46" s="189"/>
      <c r="E46" s="189"/>
      <c r="F46" s="189"/>
      <c r="G46" s="189"/>
      <c r="H46" s="268"/>
    </row>
    <row r="47" spans="1:8" x14ac:dyDescent="0.2">
      <c r="A47" s="396" t="s">
        <v>96</v>
      </c>
      <c r="B47" s="356"/>
      <c r="C47" s="356"/>
      <c r="D47" s="356"/>
      <c r="E47" s="356"/>
      <c r="F47" s="356"/>
      <c r="G47" s="356"/>
      <c r="H47" s="373"/>
    </row>
    <row r="48" spans="1:8" ht="45" x14ac:dyDescent="0.2">
      <c r="A48" s="376" t="s">
        <v>4</v>
      </c>
      <c r="B48" s="374" t="s">
        <v>39</v>
      </c>
      <c r="C48" s="427"/>
      <c r="D48" s="359" t="s">
        <v>97</v>
      </c>
      <c r="E48" s="359" t="s">
        <v>98</v>
      </c>
      <c r="F48" s="359" t="s">
        <v>99</v>
      </c>
      <c r="G48" s="359" t="s">
        <v>100</v>
      </c>
      <c r="H48" s="369" t="s">
        <v>49</v>
      </c>
    </row>
    <row r="49" spans="1:8" x14ac:dyDescent="0.2">
      <c r="A49" s="399"/>
      <c r="B49" s="413"/>
      <c r="C49" s="428"/>
      <c r="D49" s="395"/>
      <c r="E49" s="395"/>
      <c r="F49" s="395"/>
      <c r="G49" s="417"/>
      <c r="H49" s="429">
        <f>G49*F49</f>
        <v>0</v>
      </c>
    </row>
    <row r="50" spans="1:8" x14ac:dyDescent="0.2">
      <c r="A50" s="400"/>
      <c r="B50" s="401"/>
      <c r="C50" s="430"/>
      <c r="D50" s="401"/>
      <c r="E50" s="393"/>
      <c r="F50" s="393"/>
      <c r="G50" s="423"/>
      <c r="H50" s="424"/>
    </row>
    <row r="51" spans="1:8" x14ac:dyDescent="0.2">
      <c r="A51" s="400"/>
      <c r="B51" s="401"/>
      <c r="C51" s="430"/>
      <c r="D51" s="401"/>
      <c r="E51" s="393"/>
      <c r="F51" s="393"/>
      <c r="G51" s="423"/>
      <c r="H51" s="424"/>
    </row>
    <row r="52" spans="1:8" x14ac:dyDescent="0.2">
      <c r="A52" s="400"/>
      <c r="B52" s="401"/>
      <c r="C52" s="430"/>
      <c r="D52" s="401"/>
      <c r="E52" s="393"/>
      <c r="F52" s="393"/>
      <c r="G52" s="423"/>
      <c r="H52" s="424"/>
    </row>
    <row r="53" spans="1:8" x14ac:dyDescent="0.2">
      <c r="A53" s="400"/>
      <c r="B53" s="401"/>
      <c r="C53" s="430"/>
      <c r="D53" s="401"/>
      <c r="E53" s="393"/>
      <c r="F53" s="393"/>
      <c r="G53" s="423"/>
      <c r="H53" s="424"/>
    </row>
    <row r="54" spans="1:8" x14ac:dyDescent="0.2">
      <c r="A54" s="400"/>
      <c r="B54" s="401"/>
      <c r="C54" s="430"/>
      <c r="D54" s="401"/>
      <c r="E54" s="393"/>
      <c r="F54" s="393"/>
      <c r="G54" s="423"/>
      <c r="H54" s="424"/>
    </row>
    <row r="55" spans="1:8" ht="15.75" thickBot="1" x14ac:dyDescent="0.25">
      <c r="A55" s="540"/>
      <c r="B55" s="542"/>
      <c r="C55" s="547"/>
      <c r="D55" s="542"/>
      <c r="E55" s="512"/>
      <c r="F55" s="541"/>
      <c r="G55" s="548"/>
      <c r="H55" s="403"/>
    </row>
    <row r="56" spans="1:8" x14ac:dyDescent="0.2">
      <c r="A56" s="514"/>
      <c r="B56" s="515"/>
      <c r="C56" s="515"/>
      <c r="D56" s="515"/>
      <c r="E56" s="549"/>
      <c r="F56" s="515"/>
      <c r="G56" s="426" t="s">
        <v>101</v>
      </c>
      <c r="H56" s="518">
        <f>SUM(H49:H55)</f>
        <v>0</v>
      </c>
    </row>
    <row r="57" spans="1:8" ht="15.75" thickBot="1" x14ac:dyDescent="0.25">
      <c r="A57" s="365"/>
      <c r="B57" s="370"/>
      <c r="C57" s="370"/>
      <c r="D57" s="370"/>
      <c r="E57" s="434"/>
      <c r="F57" s="370"/>
      <c r="G57" s="370"/>
      <c r="H57" s="525"/>
    </row>
    <row r="58" spans="1:8" ht="15.75" thickBot="1" x14ac:dyDescent="0.25">
      <c r="A58" s="551"/>
      <c r="B58" s="552"/>
      <c r="C58" s="552"/>
      <c r="D58" s="552"/>
      <c r="E58" s="552"/>
      <c r="F58" s="552"/>
      <c r="G58" s="553" t="s">
        <v>319</v>
      </c>
      <c r="H58" s="554">
        <f>H17+IF(AND(H31&gt;0,H17&gt;0),0,H31)+H45+H56</f>
        <v>0</v>
      </c>
    </row>
    <row r="59" spans="1:8" ht="15.75" thickTop="1" x14ac:dyDescent="0.2">
      <c r="A59" s="431" t="str">
        <f>IF(AND(H31&gt;0,H17&gt;0),"You cannot claim for both Part Time and Full Time supervision","")</f>
        <v/>
      </c>
      <c r="B59" s="381"/>
      <c r="C59" s="381"/>
      <c r="D59" s="381"/>
      <c r="E59" s="381"/>
      <c r="F59" s="381"/>
      <c r="G59" s="383" t="s">
        <v>295</v>
      </c>
      <c r="H59" s="523">
        <f>H58/1.14</f>
        <v>0</v>
      </c>
    </row>
    <row r="60" spans="1:8" ht="15.75" thickBot="1" x14ac:dyDescent="0.25">
      <c r="A60" s="384"/>
      <c r="B60" s="379"/>
      <c r="C60" s="379"/>
      <c r="D60" s="379"/>
      <c r="E60" s="379"/>
      <c r="F60" s="379"/>
      <c r="G60" s="385"/>
      <c r="H60" s="524"/>
    </row>
    <row r="61" spans="1:8" ht="15.75" thickTop="1" x14ac:dyDescent="0.2">
      <c r="H61" s="353"/>
    </row>
    <row r="62" spans="1:8" x14ac:dyDescent="0.2">
      <c r="H62" s="353"/>
    </row>
    <row r="63" spans="1:8" x14ac:dyDescent="0.2">
      <c r="H63" s="353"/>
    </row>
    <row r="64" spans="1:8" x14ac:dyDescent="0.2">
      <c r="H64" s="353"/>
    </row>
    <row r="65" spans="8:8" x14ac:dyDescent="0.2">
      <c r="H65" s="353"/>
    </row>
    <row r="66" spans="8:8" x14ac:dyDescent="0.2">
      <c r="H66" s="353"/>
    </row>
    <row r="67" spans="8:8" x14ac:dyDescent="0.2">
      <c r="H67" s="353"/>
    </row>
    <row r="68" spans="8:8" x14ac:dyDescent="0.2">
      <c r="H68" s="353"/>
    </row>
    <row r="69" spans="8:8" x14ac:dyDescent="0.2">
      <c r="H69" s="353"/>
    </row>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1">
    <mergeCell ref="A3:B3"/>
  </mergeCells>
  <phoneticPr fontId="0" type="noConversion"/>
  <printOptions horizontalCentered="1"/>
  <pageMargins left="0.74803149606299213" right="0.55118110236220474" top="0.78740157480314965" bottom="0.78740157480314965" header="0.51181102362204722" footer="0.51181102362204722"/>
  <pageSetup paperSize="9" scale="7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43"/>
  </sheetPr>
  <dimension ref="A1:I25"/>
  <sheetViews>
    <sheetView zoomScaleNormal="100" zoomScaleSheetLayoutView="90" workbookViewId="0">
      <selection activeCell="G3" sqref="G3"/>
    </sheetView>
  </sheetViews>
  <sheetFormatPr defaultRowHeight="15" x14ac:dyDescent="0.2"/>
  <cols>
    <col min="1" max="1" width="11.33203125" customWidth="1"/>
    <col min="2" max="2" width="11.6640625" customWidth="1"/>
    <col min="5" max="5" width="10" customWidth="1"/>
    <col min="9" max="9" width="9" bestFit="1" customWidth="1"/>
  </cols>
  <sheetData>
    <row r="1" spans="1:9" ht="18.75" thickTop="1" x14ac:dyDescent="0.2">
      <c r="A1" s="913" t="s">
        <v>104</v>
      </c>
      <c r="B1" s="354"/>
      <c r="C1" s="354"/>
      <c r="D1" s="354"/>
      <c r="E1" s="354"/>
      <c r="F1" s="354"/>
      <c r="G1" s="354"/>
      <c r="H1" s="354"/>
      <c r="I1" s="355"/>
    </row>
    <row r="2" spans="1:9" ht="15.75" x14ac:dyDescent="0.2">
      <c r="A2" s="410" t="s">
        <v>291</v>
      </c>
      <c r="B2" s="189"/>
      <c r="C2" s="189"/>
      <c r="D2" s="189"/>
      <c r="E2" s="189"/>
      <c r="F2" s="189"/>
      <c r="G2" s="189"/>
      <c r="H2" s="189"/>
      <c r="I2" s="215"/>
    </row>
    <row r="3" spans="1:9" ht="15.75" x14ac:dyDescent="0.2">
      <c r="A3" s="1650" t="s">
        <v>36</v>
      </c>
      <c r="B3" s="1651"/>
      <c r="C3" s="912">
        <f>'Input Data'!$D$23</f>
        <v>0</v>
      </c>
      <c r="D3" s="189"/>
      <c r="E3" s="189"/>
      <c r="F3" s="433" t="s">
        <v>235</v>
      </c>
      <c r="G3" s="919">
        <f>'Input Data'!$D$7</f>
        <v>0</v>
      </c>
      <c r="H3" s="189"/>
      <c r="I3" s="215"/>
    </row>
    <row r="4" spans="1:9" ht="15.75" thickBot="1" x14ac:dyDescent="0.25">
      <c r="A4" s="331"/>
      <c r="B4" s="230"/>
      <c r="C4" s="230"/>
      <c r="D4" s="230"/>
      <c r="E4" s="230"/>
      <c r="F4" s="230"/>
      <c r="G4" s="230"/>
      <c r="H4" s="230"/>
      <c r="I4" s="332"/>
    </row>
    <row r="5" spans="1:9" ht="15.75" thickTop="1" x14ac:dyDescent="0.2">
      <c r="A5" s="210"/>
      <c r="B5" s="189"/>
      <c r="C5" s="189"/>
      <c r="D5" s="189"/>
      <c r="E5" s="189"/>
      <c r="F5" s="189"/>
      <c r="G5" s="189"/>
      <c r="H5" s="189"/>
      <c r="I5" s="215"/>
    </row>
    <row r="6" spans="1:9" x14ac:dyDescent="0.2">
      <c r="A6" s="372" t="s">
        <v>105</v>
      </c>
      <c r="B6" s="356"/>
      <c r="C6" s="356"/>
      <c r="D6" s="356"/>
      <c r="E6" s="356"/>
      <c r="F6" s="356"/>
      <c r="G6" s="356"/>
      <c r="H6" s="356"/>
      <c r="I6" s="357"/>
    </row>
    <row r="7" spans="1:9" ht="30" x14ac:dyDescent="0.2">
      <c r="A7" s="358" t="s">
        <v>4</v>
      </c>
      <c r="B7" s="1652" t="s">
        <v>106</v>
      </c>
      <c r="C7" s="1653"/>
      <c r="D7" s="1654"/>
      <c r="E7" s="359" t="s">
        <v>107</v>
      </c>
      <c r="F7" s="1652" t="s">
        <v>39</v>
      </c>
      <c r="G7" s="1653"/>
      <c r="H7" s="1654"/>
      <c r="I7" s="369" t="s">
        <v>49</v>
      </c>
    </row>
    <row r="8" spans="1:9" x14ac:dyDescent="0.2">
      <c r="A8" s="435"/>
      <c r="B8" s="1655"/>
      <c r="C8" s="1656"/>
      <c r="D8" s="1657"/>
      <c r="E8" s="436"/>
      <c r="F8" s="1655"/>
      <c r="G8" s="1656"/>
      <c r="H8" s="1657"/>
      <c r="I8" s="437"/>
    </row>
    <row r="9" spans="1:9" x14ac:dyDescent="0.2">
      <c r="A9" s="400"/>
      <c r="B9" s="1634"/>
      <c r="C9" s="1606"/>
      <c r="D9" s="1607"/>
      <c r="E9" s="393"/>
      <c r="F9" s="1634"/>
      <c r="G9" s="1606"/>
      <c r="H9" s="1607"/>
      <c r="I9" s="438"/>
    </row>
    <row r="10" spans="1:9" x14ac:dyDescent="0.2">
      <c r="A10" s="400"/>
      <c r="B10" s="1634"/>
      <c r="C10" s="1606"/>
      <c r="D10" s="1607"/>
      <c r="E10" s="393"/>
      <c r="F10" s="1634"/>
      <c r="G10" s="1606"/>
      <c r="H10" s="1607"/>
      <c r="I10" s="438"/>
    </row>
    <row r="11" spans="1:9" x14ac:dyDescent="0.2">
      <c r="A11" s="400"/>
      <c r="B11" s="1634"/>
      <c r="C11" s="1606"/>
      <c r="D11" s="1607"/>
      <c r="E11" s="393"/>
      <c r="F11" s="1634"/>
      <c r="G11" s="1606"/>
      <c r="H11" s="1607"/>
      <c r="I11" s="438"/>
    </row>
    <row r="12" spans="1:9" x14ac:dyDescent="0.2">
      <c r="A12" s="400"/>
      <c r="B12" s="1634"/>
      <c r="C12" s="1606"/>
      <c r="D12" s="1607"/>
      <c r="E12" s="393"/>
      <c r="F12" s="1634"/>
      <c r="G12" s="1606"/>
      <c r="H12" s="1607"/>
      <c r="I12" s="438"/>
    </row>
    <row r="13" spans="1:9" x14ac:dyDescent="0.2">
      <c r="A13" s="400"/>
      <c r="B13" s="1634"/>
      <c r="C13" s="1606"/>
      <c r="D13" s="1607"/>
      <c r="E13" s="393"/>
      <c r="F13" s="1634"/>
      <c r="G13" s="1606"/>
      <c r="H13" s="1607"/>
      <c r="I13" s="438"/>
    </row>
    <row r="14" spans="1:9" x14ac:dyDescent="0.2">
      <c r="A14" s="400"/>
      <c r="B14" s="1634"/>
      <c r="C14" s="1606"/>
      <c r="D14" s="1607"/>
      <c r="E14" s="393"/>
      <c r="F14" s="1634"/>
      <c r="G14" s="1606"/>
      <c r="H14" s="1607"/>
      <c r="I14" s="438"/>
    </row>
    <row r="15" spans="1:9" x14ac:dyDescent="0.2">
      <c r="A15" s="400"/>
      <c r="B15" s="1634"/>
      <c r="C15" s="1606"/>
      <c r="D15" s="1607"/>
      <c r="E15" s="393"/>
      <c r="F15" s="1634"/>
      <c r="G15" s="1606"/>
      <c r="H15" s="1607"/>
      <c r="I15" s="438"/>
    </row>
    <row r="16" spans="1:9" x14ac:dyDescent="0.2">
      <c r="A16" s="400"/>
      <c r="B16" s="1634"/>
      <c r="C16" s="1606"/>
      <c r="D16" s="1607"/>
      <c r="E16" s="393"/>
      <c r="F16" s="1634"/>
      <c r="G16" s="1606"/>
      <c r="H16" s="1607"/>
      <c r="I16" s="438"/>
    </row>
    <row r="17" spans="1:9" ht="15.75" thickBot="1" x14ac:dyDescent="0.25">
      <c r="A17" s="439"/>
      <c r="B17" s="1642"/>
      <c r="C17" s="1658"/>
      <c r="D17" s="1659"/>
      <c r="E17" s="440"/>
      <c r="F17" s="1642"/>
      <c r="G17" s="1658"/>
      <c r="H17" s="1659"/>
      <c r="I17" s="441"/>
    </row>
    <row r="18" spans="1:9" x14ac:dyDescent="0.2">
      <c r="A18" s="514"/>
      <c r="B18" s="515"/>
      <c r="C18" s="515"/>
      <c r="D18" s="515"/>
      <c r="E18" s="515"/>
      <c r="F18" s="515"/>
      <c r="G18" s="515"/>
      <c r="H18" s="652" t="s">
        <v>110</v>
      </c>
      <c r="I18" s="517">
        <f>SUM(I8:I17)</f>
        <v>0</v>
      </c>
    </row>
    <row r="19" spans="1:9" ht="15.75" thickBot="1" x14ac:dyDescent="0.25">
      <c r="A19" s="365"/>
      <c r="B19" s="370"/>
      <c r="C19" s="370"/>
      <c r="D19" s="370"/>
      <c r="E19" s="370"/>
      <c r="F19" s="370"/>
      <c r="G19" s="370"/>
      <c r="H19" s="653" t="s">
        <v>339</v>
      </c>
      <c r="I19" s="703">
        <v>0</v>
      </c>
    </row>
    <row r="20" spans="1:9" ht="16.5" thickTop="1" thickBot="1" x14ac:dyDescent="0.25">
      <c r="A20" s="210"/>
      <c r="B20" s="189"/>
      <c r="C20" s="189"/>
      <c r="D20" s="189"/>
      <c r="E20" s="189"/>
      <c r="F20" s="189"/>
      <c r="G20" s="189"/>
      <c r="H20" s="370" t="s">
        <v>340</v>
      </c>
      <c r="I20" s="704">
        <f>I18-I19</f>
        <v>0</v>
      </c>
    </row>
    <row r="21" spans="1:9" x14ac:dyDescent="0.2">
      <c r="A21" s="555" t="s">
        <v>111</v>
      </c>
      <c r="B21" s="473"/>
      <c r="C21" s="473"/>
      <c r="D21" s="473"/>
      <c r="E21" s="473"/>
      <c r="F21" s="473"/>
      <c r="G21" s="473"/>
      <c r="H21" s="473"/>
      <c r="I21" s="556"/>
    </row>
    <row r="22" spans="1:9" x14ac:dyDescent="0.2">
      <c r="A22" s="388" t="s">
        <v>112</v>
      </c>
      <c r="B22" s="189" t="s">
        <v>108</v>
      </c>
      <c r="C22" s="189"/>
      <c r="D22" s="366" t="s">
        <v>113</v>
      </c>
      <c r="E22" s="189" t="s">
        <v>109</v>
      </c>
      <c r="F22" s="366"/>
      <c r="G22" s="442" t="s">
        <v>114</v>
      </c>
      <c r="H22" s="189"/>
      <c r="I22" s="268"/>
    </row>
    <row r="23" spans="1:9" x14ac:dyDescent="0.2">
      <c r="A23" s="388" t="s">
        <v>115</v>
      </c>
      <c r="B23" s="189" t="s">
        <v>116</v>
      </c>
      <c r="C23" s="189"/>
      <c r="D23" s="366" t="s">
        <v>117</v>
      </c>
      <c r="E23" s="189" t="s">
        <v>118</v>
      </c>
      <c r="F23" s="366"/>
      <c r="G23" s="366" t="s">
        <v>119</v>
      </c>
      <c r="H23" s="189"/>
      <c r="I23" s="268"/>
    </row>
    <row r="24" spans="1:9" ht="15.75" thickBot="1" x14ac:dyDescent="0.25">
      <c r="A24" s="331"/>
      <c r="B24" s="230"/>
      <c r="C24" s="230"/>
      <c r="D24" s="230"/>
      <c r="E24" s="230"/>
      <c r="F24" s="230"/>
      <c r="G24" s="230"/>
      <c r="H24" s="230"/>
      <c r="I24" s="506"/>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3">
    <mergeCell ref="B17:D17"/>
    <mergeCell ref="F17:H17"/>
    <mergeCell ref="B15:D15"/>
    <mergeCell ref="F15:H15"/>
    <mergeCell ref="B16:D16"/>
    <mergeCell ref="F16:H16"/>
    <mergeCell ref="B13:D13"/>
    <mergeCell ref="F13:H13"/>
    <mergeCell ref="B14:D14"/>
    <mergeCell ref="F14:H14"/>
    <mergeCell ref="B11:D11"/>
    <mergeCell ref="F11:H11"/>
    <mergeCell ref="B12:D12"/>
    <mergeCell ref="F12:H12"/>
    <mergeCell ref="B9:D9"/>
    <mergeCell ref="F9:H9"/>
    <mergeCell ref="B10:D10"/>
    <mergeCell ref="F10:H10"/>
    <mergeCell ref="A3:B3"/>
    <mergeCell ref="B7:D7"/>
    <mergeCell ref="F7:H7"/>
    <mergeCell ref="B8:D8"/>
    <mergeCell ref="F8:H8"/>
  </mergeCells>
  <phoneticPr fontId="0" type="noConversion"/>
  <pageMargins left="0.75" right="0.75" top="1" bottom="1" header="0.5" footer="0.5"/>
  <pageSetup paperSize="9" scale="83" orientation="portrait" horizontalDpi="300" verticalDpi="300" r:id="rId2"/>
  <headerFooter alignWithMargins="0"/>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workbookViewId="0">
      <selection activeCell="N11" sqref="N11"/>
    </sheetView>
  </sheetViews>
  <sheetFormatPr defaultRowHeight="15" x14ac:dyDescent="0.2"/>
  <cols>
    <col min="1" max="1" width="3.44140625" customWidth="1"/>
    <col min="2" max="2" width="8.77734375" customWidth="1"/>
    <col min="3" max="3" width="15.21875" customWidth="1"/>
    <col min="4" max="4" width="1.109375" customWidth="1"/>
    <col min="5" max="5" width="4.21875" customWidth="1"/>
    <col min="6" max="6" width="7.109375" customWidth="1"/>
    <col min="7" max="7" width="4.88671875" customWidth="1"/>
    <col min="8" max="8" width="10.5546875" customWidth="1"/>
    <col min="9" max="9" width="1.5546875" customWidth="1"/>
    <col min="10" max="10" width="9.88671875" customWidth="1"/>
    <col min="11" max="11" width="2.44140625" customWidth="1"/>
    <col min="12" max="12" width="12.21875" customWidth="1"/>
  </cols>
  <sheetData>
    <row r="1" spans="1:12" ht="15.75" thickTop="1" x14ac:dyDescent="0.2">
      <c r="A1" s="1239"/>
      <c r="B1" s="963"/>
      <c r="C1" s="963"/>
      <c r="D1" s="963"/>
      <c r="E1" s="963"/>
      <c r="F1" s="963"/>
      <c r="G1" s="963"/>
      <c r="H1" s="963"/>
      <c r="I1" s="963"/>
      <c r="J1" s="963"/>
      <c r="K1" s="963" t="s">
        <v>502</v>
      </c>
      <c r="L1" s="966"/>
    </row>
    <row r="2" spans="1:12" ht="15.75" x14ac:dyDescent="0.25">
      <c r="A2" s="1240"/>
      <c r="B2" s="969"/>
      <c r="C2" s="969"/>
      <c r="D2" s="969"/>
      <c r="E2" s="969"/>
      <c r="F2" s="1241" t="s">
        <v>503</v>
      </c>
      <c r="G2" s="969"/>
      <c r="H2" s="969"/>
      <c r="I2" s="969"/>
      <c r="J2" s="969"/>
      <c r="K2" s="969"/>
      <c r="L2" s="1242"/>
    </row>
    <row r="3" spans="1:12" x14ac:dyDescent="0.2">
      <c r="A3" s="1240"/>
      <c r="B3" s="969"/>
      <c r="C3" s="969"/>
      <c r="D3" s="969"/>
      <c r="E3" s="969"/>
      <c r="F3" s="969"/>
      <c r="G3" s="969"/>
      <c r="H3" s="969"/>
      <c r="I3" s="969"/>
      <c r="J3" s="969"/>
      <c r="K3" s="969"/>
      <c r="L3" s="971"/>
    </row>
    <row r="4" spans="1:12" x14ac:dyDescent="0.2">
      <c r="A4" s="1240"/>
      <c r="B4" s="969"/>
      <c r="C4" s="969"/>
      <c r="D4" s="969"/>
      <c r="E4" s="969"/>
      <c r="F4" s="1243" t="s">
        <v>504</v>
      </c>
      <c r="G4" s="1244"/>
      <c r="H4" s="969"/>
      <c r="I4" s="969"/>
      <c r="J4" s="1036" t="s">
        <v>4</v>
      </c>
      <c r="K4" s="969" t="s">
        <v>391</v>
      </c>
      <c r="L4" s="1245"/>
    </row>
    <row r="5" spans="1:12" x14ac:dyDescent="0.2">
      <c r="A5" s="1240"/>
      <c r="B5" s="969"/>
      <c r="C5" s="969"/>
      <c r="D5" s="969"/>
      <c r="E5" s="969"/>
      <c r="F5" s="969"/>
      <c r="G5" s="969"/>
      <c r="H5" s="969"/>
      <c r="I5" s="969"/>
      <c r="J5" s="969"/>
      <c r="K5" s="969"/>
      <c r="L5" s="1246"/>
    </row>
    <row r="6" spans="1:12" x14ac:dyDescent="0.2">
      <c r="A6" s="1240"/>
      <c r="B6" s="979" t="s">
        <v>505</v>
      </c>
      <c r="C6" s="969"/>
      <c r="D6" s="979" t="s">
        <v>391</v>
      </c>
      <c r="E6" s="1660"/>
      <c r="F6" s="1661"/>
      <c r="G6" s="1661"/>
      <c r="H6" s="1661"/>
      <c r="I6" s="1661"/>
      <c r="J6" s="1661"/>
      <c r="K6" s="1661"/>
      <c r="L6" s="1662"/>
    </row>
    <row r="7" spans="1:12" x14ac:dyDescent="0.2">
      <c r="A7" s="1240"/>
      <c r="B7" s="979"/>
      <c r="C7" s="969"/>
      <c r="D7" s="979"/>
      <c r="E7" s="1663"/>
      <c r="F7" s="1663"/>
      <c r="G7" s="1663"/>
      <c r="H7" s="1663"/>
      <c r="I7" s="1663"/>
      <c r="J7" s="1663"/>
      <c r="K7" s="1663"/>
      <c r="L7" s="1664"/>
    </row>
    <row r="8" spans="1:12" x14ac:dyDescent="0.2">
      <c r="A8" s="1240"/>
      <c r="B8" s="979"/>
      <c r="C8" s="969"/>
      <c r="D8" s="979"/>
      <c r="E8" s="1247"/>
      <c r="F8" s="1248"/>
      <c r="G8" s="1248"/>
      <c r="H8" s="1248"/>
      <c r="I8" s="1248"/>
      <c r="J8" s="1248"/>
      <c r="K8" s="1248"/>
      <c r="L8" s="1249"/>
    </row>
    <row r="9" spans="1:12" x14ac:dyDescent="0.2">
      <c r="A9" s="1240"/>
      <c r="B9" s="969"/>
      <c r="C9" s="969"/>
      <c r="D9" s="969"/>
      <c r="E9" s="1250" t="s">
        <v>235</v>
      </c>
      <c r="F9" s="1251"/>
      <c r="G9" s="1252"/>
      <c r="H9" s="255"/>
      <c r="I9" s="1252"/>
      <c r="K9" s="1252"/>
      <c r="L9" s="1246"/>
    </row>
    <row r="10" spans="1:12" x14ac:dyDescent="0.2">
      <c r="A10" s="1240"/>
      <c r="B10" s="969"/>
      <c r="C10" s="1253"/>
      <c r="D10" s="969"/>
      <c r="E10" s="1254"/>
      <c r="F10" s="1255"/>
      <c r="G10" s="1255"/>
      <c r="H10" s="1255"/>
      <c r="I10" s="1255"/>
      <c r="J10" s="1255"/>
      <c r="K10" s="980"/>
      <c r="L10" s="1256"/>
    </row>
    <row r="11" spans="1:12" x14ac:dyDescent="0.2">
      <c r="A11" s="1240"/>
      <c r="B11" s="979" t="s">
        <v>506</v>
      </c>
      <c r="C11" s="969"/>
      <c r="D11" s="979" t="s">
        <v>391</v>
      </c>
      <c r="E11" s="1665"/>
      <c r="F11" s="1666"/>
      <c r="G11" s="1666"/>
      <c r="H11" s="1666"/>
      <c r="I11" s="1666"/>
      <c r="J11" s="1666"/>
      <c r="K11" s="1666"/>
      <c r="L11" s="1667"/>
    </row>
    <row r="12" spans="1:12" x14ac:dyDescent="0.2">
      <c r="A12" s="1240"/>
      <c r="B12" s="979" t="s">
        <v>507</v>
      </c>
      <c r="C12" s="969"/>
      <c r="D12" s="969"/>
      <c r="E12" s="1668"/>
      <c r="F12" s="1669"/>
      <c r="G12" s="1669"/>
      <c r="H12" s="1669"/>
      <c r="I12" s="1669"/>
      <c r="J12" s="1669"/>
      <c r="K12" s="969" t="s">
        <v>508</v>
      </c>
      <c r="L12" s="1257"/>
    </row>
    <row r="13" spans="1:12" x14ac:dyDescent="0.2">
      <c r="A13" s="1240"/>
      <c r="B13" s="979" t="s">
        <v>509</v>
      </c>
      <c r="C13" s="969"/>
      <c r="D13" s="979" t="s">
        <v>391</v>
      </c>
      <c r="E13" s="1258"/>
      <c r="F13" s="980"/>
      <c r="G13" s="969"/>
      <c r="H13" s="1243" t="s">
        <v>510</v>
      </c>
      <c r="I13" s="1038" t="s">
        <v>391</v>
      </c>
      <c r="J13" s="1258"/>
      <c r="K13" s="980"/>
      <c r="L13" s="971"/>
    </row>
    <row r="14" spans="1:12" x14ac:dyDescent="0.2">
      <c r="A14" s="1240"/>
      <c r="B14" s="969"/>
      <c r="C14" s="969"/>
      <c r="D14" s="969"/>
      <c r="E14" s="969"/>
      <c r="F14" s="969"/>
      <c r="G14" s="969"/>
      <c r="H14" s="969"/>
      <c r="I14" s="969"/>
      <c r="J14" s="969"/>
      <c r="K14" s="969"/>
      <c r="L14" s="971"/>
    </row>
    <row r="15" spans="1:12" x14ac:dyDescent="0.2">
      <c r="A15" s="1240"/>
      <c r="B15" s="979" t="s">
        <v>511</v>
      </c>
      <c r="C15" s="969"/>
      <c r="D15" s="979" t="s">
        <v>391</v>
      </c>
      <c r="E15" s="1258"/>
      <c r="F15" s="980"/>
      <c r="G15" s="969"/>
      <c r="H15" s="1243" t="s">
        <v>512</v>
      </c>
      <c r="I15" s="1038" t="s">
        <v>391</v>
      </c>
      <c r="J15" s="1259"/>
      <c r="K15" s="1255"/>
      <c r="L15" s="971"/>
    </row>
    <row r="16" spans="1:12" x14ac:dyDescent="0.2">
      <c r="A16" s="1240"/>
      <c r="B16" s="979"/>
      <c r="C16" s="969"/>
      <c r="D16" s="979"/>
      <c r="E16" s="979"/>
      <c r="F16" s="969"/>
      <c r="G16" s="969"/>
      <c r="H16" s="979"/>
      <c r="I16" s="979"/>
      <c r="J16" s="979"/>
      <c r="K16" s="969"/>
      <c r="L16" s="1210"/>
    </row>
    <row r="17" spans="1:12" ht="15.75" x14ac:dyDescent="0.25">
      <c r="A17" s="1260"/>
      <c r="B17" s="979" t="s">
        <v>513</v>
      </c>
      <c r="C17" s="969"/>
      <c r="D17" s="969"/>
      <c r="E17" s="969"/>
      <c r="F17" s="969"/>
      <c r="G17" s="969"/>
      <c r="H17" s="969"/>
      <c r="I17" s="969"/>
      <c r="J17" s="969"/>
      <c r="K17" s="969"/>
      <c r="L17" s="1116" t="s">
        <v>514</v>
      </c>
    </row>
    <row r="18" spans="1:12" x14ac:dyDescent="0.2">
      <c r="A18" s="1670" t="s">
        <v>515</v>
      </c>
      <c r="B18" s="969"/>
      <c r="C18" s="969"/>
      <c r="D18" s="969"/>
      <c r="E18" s="969"/>
      <c r="F18" s="1153"/>
      <c r="G18" s="969"/>
      <c r="H18" s="969"/>
      <c r="I18" s="969"/>
      <c r="J18" s="969"/>
      <c r="K18" s="969"/>
      <c r="L18" s="1261"/>
    </row>
    <row r="19" spans="1:12" x14ac:dyDescent="0.2">
      <c r="A19" s="1671"/>
      <c r="B19" s="979" t="s">
        <v>516</v>
      </c>
      <c r="C19" s="969"/>
      <c r="D19" s="979" t="s">
        <v>391</v>
      </c>
      <c r="E19" s="1153" t="s">
        <v>517</v>
      </c>
      <c r="F19" s="1153"/>
      <c r="G19" s="969"/>
      <c r="H19" s="969" t="s">
        <v>518</v>
      </c>
      <c r="I19" s="969"/>
      <c r="J19" s="969"/>
      <c r="K19" s="969"/>
      <c r="L19" s="1262"/>
    </row>
    <row r="20" spans="1:12" x14ac:dyDescent="0.2">
      <c r="A20" s="1671"/>
      <c r="B20" s="969"/>
      <c r="C20" s="969"/>
      <c r="D20" s="969"/>
      <c r="E20" s="969"/>
      <c r="F20" s="969"/>
      <c r="G20" s="969"/>
      <c r="H20" s="1026" t="s">
        <v>519</v>
      </c>
      <c r="I20" s="969"/>
      <c r="J20" s="1026"/>
      <c r="K20" s="969"/>
      <c r="L20" s="1263"/>
    </row>
    <row r="21" spans="1:12" x14ac:dyDescent="0.2">
      <c r="A21" s="1672"/>
      <c r="B21" s="969"/>
      <c r="C21" s="969"/>
      <c r="D21" s="969"/>
      <c r="E21" s="969"/>
      <c r="F21" s="969"/>
      <c r="G21" s="969"/>
      <c r="H21" s="1673" t="s">
        <v>520</v>
      </c>
      <c r="I21" s="969"/>
      <c r="J21" s="1673" t="s">
        <v>521</v>
      </c>
      <c r="K21" s="969"/>
      <c r="L21" s="1213"/>
    </row>
    <row r="22" spans="1:12" x14ac:dyDescent="0.2">
      <c r="A22" s="1264" t="s">
        <v>522</v>
      </c>
      <c r="B22" s="979" t="s">
        <v>523</v>
      </c>
      <c r="C22" s="969"/>
      <c r="D22" s="979" t="s">
        <v>391</v>
      </c>
      <c r="E22" s="1153"/>
      <c r="F22" s="969"/>
      <c r="G22" s="969"/>
      <c r="H22" s="1674"/>
      <c r="I22" s="969"/>
      <c r="J22" s="1674"/>
      <c r="K22" s="969"/>
      <c r="L22" s="1262"/>
    </row>
    <row r="23" spans="1:12" x14ac:dyDescent="0.2">
      <c r="A23" s="1265"/>
      <c r="B23" s="979"/>
      <c r="C23" s="970" t="s">
        <v>524</v>
      </c>
      <c r="D23" s="970"/>
      <c r="E23" s="970"/>
      <c r="F23" s="970"/>
      <c r="G23" s="970"/>
      <c r="H23" s="1266"/>
      <c r="I23" s="970"/>
      <c r="J23" s="1266"/>
      <c r="K23" s="969"/>
      <c r="L23" s="1267"/>
    </row>
    <row r="24" spans="1:12" x14ac:dyDescent="0.2">
      <c r="A24" s="1265"/>
      <c r="B24" s="979"/>
      <c r="C24" s="969" t="s">
        <v>525</v>
      </c>
      <c r="D24" s="979"/>
      <c r="E24" s="969"/>
      <c r="F24" s="969"/>
      <c r="G24" s="969"/>
      <c r="H24" s="1268"/>
      <c r="I24" s="969"/>
      <c r="J24" s="1268"/>
      <c r="K24" s="969"/>
      <c r="L24" s="1267"/>
    </row>
    <row r="25" spans="1:12" x14ac:dyDescent="0.2">
      <c r="A25" s="1265"/>
      <c r="B25" s="969"/>
      <c r="C25" s="969" t="s">
        <v>526</v>
      </c>
      <c r="D25" s="979"/>
      <c r="E25" s="969"/>
      <c r="F25" s="969"/>
      <c r="G25" s="969"/>
      <c r="H25" s="1269"/>
      <c r="I25" s="969"/>
      <c r="J25" s="1269"/>
      <c r="K25" s="969"/>
      <c r="L25" s="1213"/>
    </row>
    <row r="26" spans="1:12" x14ac:dyDescent="0.2">
      <c r="A26" s="1265"/>
      <c r="B26" s="969"/>
      <c r="C26" s="969" t="s">
        <v>527</v>
      </c>
      <c r="D26" s="1153"/>
      <c r="E26" s="969"/>
      <c r="F26" s="969"/>
      <c r="G26" s="969"/>
      <c r="H26" s="1269"/>
      <c r="I26" s="969"/>
      <c r="J26" s="1269"/>
      <c r="K26" s="969"/>
      <c r="L26" s="1213"/>
    </row>
    <row r="27" spans="1:12" x14ac:dyDescent="0.2">
      <c r="A27" s="1265"/>
      <c r="C27" s="1153"/>
      <c r="H27" s="1269"/>
      <c r="I27" s="969"/>
      <c r="J27" s="1269"/>
      <c r="K27" s="969"/>
      <c r="L27" s="1267"/>
    </row>
    <row r="28" spans="1:12" ht="15.75" thickBot="1" x14ac:dyDescent="0.25">
      <c r="A28" s="1265"/>
      <c r="B28" s="979" t="s">
        <v>528</v>
      </c>
      <c r="C28" s="969" t="s">
        <v>529</v>
      </c>
      <c r="D28" s="969"/>
      <c r="E28" s="969"/>
      <c r="F28" s="969"/>
      <c r="G28" s="969"/>
      <c r="H28" s="1270"/>
      <c r="I28" s="969"/>
      <c r="J28" s="1271"/>
      <c r="K28" s="969"/>
      <c r="L28" s="1213"/>
    </row>
    <row r="29" spans="1:12" ht="15.75" thickBot="1" x14ac:dyDescent="0.25">
      <c r="A29" s="1265"/>
      <c r="B29" s="969"/>
      <c r="C29" s="969"/>
      <c r="D29" s="979"/>
      <c r="E29" s="969"/>
      <c r="F29" s="969"/>
      <c r="G29" s="1272" t="s">
        <v>530</v>
      </c>
      <c r="H29" s="1273">
        <f>SUM(H23:H28)</f>
        <v>0</v>
      </c>
      <c r="I29" s="969"/>
      <c r="J29" s="1274">
        <f>SUM(J24:J28)</f>
        <v>0</v>
      </c>
      <c r="K29" s="969"/>
      <c r="L29" s="1262">
        <f>J29</f>
        <v>0</v>
      </c>
    </row>
    <row r="30" spans="1:12" x14ac:dyDescent="0.2">
      <c r="A30" s="1265"/>
      <c r="B30" s="969"/>
      <c r="C30" s="969"/>
      <c r="D30" s="969"/>
      <c r="E30" s="969"/>
      <c r="F30" s="969"/>
      <c r="G30" s="969"/>
      <c r="H30" s="969"/>
      <c r="I30" s="969"/>
      <c r="J30" s="1275"/>
      <c r="K30" s="969"/>
      <c r="L30" s="1213"/>
    </row>
    <row r="31" spans="1:12" x14ac:dyDescent="0.2">
      <c r="A31" s="1265"/>
      <c r="B31" s="969"/>
      <c r="C31" s="969"/>
      <c r="D31" s="969"/>
      <c r="E31" s="969"/>
      <c r="F31" s="969"/>
      <c r="G31" s="969"/>
      <c r="H31" s="1677" t="s">
        <v>531</v>
      </c>
      <c r="I31" s="1678"/>
      <c r="J31" s="1679"/>
      <c r="K31" s="969"/>
      <c r="L31" s="1213"/>
    </row>
    <row r="32" spans="1:12" x14ac:dyDescent="0.2">
      <c r="A32" s="1265"/>
      <c r="B32" s="979" t="s">
        <v>532</v>
      </c>
      <c r="C32" s="969"/>
      <c r="D32" s="969"/>
      <c r="E32" s="969"/>
      <c r="F32" s="969"/>
      <c r="G32" s="969"/>
      <c r="H32" s="1673" t="s">
        <v>520</v>
      </c>
      <c r="I32" s="1276"/>
      <c r="J32" s="1673" t="s">
        <v>521</v>
      </c>
      <c r="K32" s="969"/>
      <c r="L32" s="1213"/>
    </row>
    <row r="33" spans="1:12" x14ac:dyDescent="0.2">
      <c r="A33" s="1265"/>
      <c r="B33" s="969"/>
      <c r="C33" s="969"/>
      <c r="D33" s="969"/>
      <c r="E33" s="969"/>
      <c r="F33" s="969"/>
      <c r="G33" s="969"/>
      <c r="H33" s="1674"/>
      <c r="I33" s="1277"/>
      <c r="J33" s="1674"/>
      <c r="K33" s="969"/>
      <c r="L33" s="1213"/>
    </row>
    <row r="34" spans="1:12" x14ac:dyDescent="0.2">
      <c r="A34" s="1264" t="s">
        <v>533</v>
      </c>
      <c r="B34" s="979" t="s">
        <v>534</v>
      </c>
      <c r="C34" s="969"/>
      <c r="D34" s="979" t="s">
        <v>391</v>
      </c>
      <c r="E34" s="1278"/>
      <c r="F34" s="1279"/>
      <c r="G34" s="1280"/>
      <c r="H34" s="1268"/>
      <c r="I34" s="1001"/>
      <c r="J34" s="1268"/>
      <c r="K34" s="969"/>
      <c r="L34" s="1213"/>
    </row>
    <row r="35" spans="1:12" x14ac:dyDescent="0.2">
      <c r="A35" s="1264"/>
      <c r="B35" s="979" t="s">
        <v>535</v>
      </c>
      <c r="C35" s="1153"/>
      <c r="D35" s="1281"/>
      <c r="E35" s="1153"/>
      <c r="F35" s="1680"/>
      <c r="G35" s="1681"/>
      <c r="H35" s="1270"/>
      <c r="I35" s="1001"/>
      <c r="J35" s="1270"/>
      <c r="K35" s="969"/>
      <c r="L35" s="1213"/>
    </row>
    <row r="36" spans="1:12" x14ac:dyDescent="0.2">
      <c r="A36" s="1264" t="s">
        <v>536</v>
      </c>
      <c r="B36" s="979" t="s">
        <v>537</v>
      </c>
      <c r="C36" s="1153"/>
      <c r="D36" s="1281"/>
      <c r="E36" s="1153"/>
      <c r="F36" s="1680"/>
      <c r="G36" s="1681"/>
      <c r="H36" s="1268"/>
      <c r="I36" s="1001"/>
      <c r="J36" s="1268"/>
      <c r="K36" s="969"/>
      <c r="L36" s="1213"/>
    </row>
    <row r="37" spans="1:12" ht="15.75" thickBot="1" x14ac:dyDescent="0.25">
      <c r="A37" s="1264"/>
      <c r="B37" s="969"/>
      <c r="C37" s="1153"/>
      <c r="D37" s="1153"/>
      <c r="E37" s="1153"/>
      <c r="F37" s="1153"/>
      <c r="G37" s="1153"/>
      <c r="H37" s="1270"/>
      <c r="I37" s="1001"/>
      <c r="J37" s="1270"/>
      <c r="K37" s="969"/>
      <c r="L37" s="1213"/>
    </row>
    <row r="38" spans="1:12" ht="15.75" thickBot="1" x14ac:dyDescent="0.25">
      <c r="A38" s="1265"/>
      <c r="B38" s="969"/>
      <c r="C38" s="1682" t="s">
        <v>538</v>
      </c>
      <c r="D38" s="1682"/>
      <c r="E38" s="1682"/>
      <c r="F38" s="1682"/>
      <c r="G38" s="1682"/>
      <c r="H38" s="1273">
        <f>SUM(H34:H37)</f>
        <v>0</v>
      </c>
      <c r="I38" s="969"/>
      <c r="J38" s="1282">
        <f>SUM(J34:J37)</f>
        <v>0</v>
      </c>
      <c r="K38" s="969"/>
      <c r="L38" s="1262">
        <f>J38</f>
        <v>0</v>
      </c>
    </row>
    <row r="39" spans="1:12" x14ac:dyDescent="0.2">
      <c r="A39" s="1283"/>
      <c r="B39" s="969"/>
      <c r="C39" s="1153"/>
      <c r="D39" s="1153"/>
      <c r="E39" s="1153"/>
      <c r="F39" s="1153"/>
      <c r="G39" s="1153"/>
      <c r="H39" s="969"/>
      <c r="I39" s="969"/>
      <c r="J39" s="1100"/>
      <c r="K39" s="969"/>
      <c r="L39" s="1213"/>
    </row>
    <row r="40" spans="1:12" x14ac:dyDescent="0.2">
      <c r="A40" s="1283"/>
      <c r="B40" s="979" t="s">
        <v>539</v>
      </c>
      <c r="C40" s="1153"/>
      <c r="D40" s="1153"/>
      <c r="E40" s="1153"/>
      <c r="F40" s="1153"/>
      <c r="G40" s="1153"/>
      <c r="H40" s="1677" t="s">
        <v>540</v>
      </c>
      <c r="I40" s="1678"/>
      <c r="J40" s="1679"/>
      <c r="K40" s="969"/>
      <c r="L40" s="1213"/>
    </row>
    <row r="41" spans="1:12" x14ac:dyDescent="0.2">
      <c r="A41" s="1283"/>
      <c r="B41" s="969"/>
      <c r="C41" s="1153"/>
      <c r="D41" s="1153"/>
      <c r="E41" s="1153"/>
      <c r="F41" s="1153"/>
      <c r="G41" s="1153"/>
      <c r="H41" s="1673" t="s">
        <v>520</v>
      </c>
      <c r="I41" s="1276"/>
      <c r="J41" s="1673" t="s">
        <v>521</v>
      </c>
      <c r="K41" s="969"/>
      <c r="L41" s="1213"/>
    </row>
    <row r="42" spans="1:12" x14ac:dyDescent="0.2">
      <c r="A42" s="1283"/>
      <c r="B42" s="969"/>
      <c r="C42" s="1153"/>
      <c r="D42" s="1153"/>
      <c r="E42" s="1153"/>
      <c r="F42" s="1153"/>
      <c r="G42" s="1153"/>
      <c r="H42" s="1674"/>
      <c r="I42" s="1277"/>
      <c r="J42" s="1674"/>
      <c r="K42" s="969"/>
      <c r="L42" s="1213"/>
    </row>
    <row r="43" spans="1:12" x14ac:dyDescent="0.2">
      <c r="A43" s="1264" t="s">
        <v>541</v>
      </c>
      <c r="B43" s="979" t="s">
        <v>542</v>
      </c>
      <c r="C43" s="1153"/>
      <c r="D43" s="1281"/>
      <c r="E43" s="1153"/>
      <c r="F43" s="1680"/>
      <c r="G43" s="1681"/>
      <c r="H43" s="1284"/>
      <c r="I43" s="969"/>
      <c r="J43" s="1284"/>
      <c r="K43" s="969"/>
      <c r="L43" s="1213"/>
    </row>
    <row r="44" spans="1:12" x14ac:dyDescent="0.2">
      <c r="A44" s="1264"/>
      <c r="B44" s="969"/>
      <c r="C44" s="1153"/>
      <c r="D44" s="1153"/>
      <c r="E44" s="1153"/>
      <c r="F44" s="1153"/>
      <c r="G44" s="1285"/>
      <c r="H44" s="1270"/>
      <c r="I44" s="969"/>
      <c r="J44" s="1270"/>
      <c r="K44" s="969"/>
      <c r="L44" s="1213"/>
    </row>
    <row r="45" spans="1:12" x14ac:dyDescent="0.2">
      <c r="A45" s="1264" t="s">
        <v>541</v>
      </c>
      <c r="B45" s="979" t="s">
        <v>543</v>
      </c>
      <c r="C45" s="1153"/>
      <c r="D45" s="1281"/>
      <c r="E45" s="1153"/>
      <c r="F45" s="1279"/>
      <c r="G45" s="1280"/>
      <c r="H45" s="1268"/>
      <c r="I45" s="969"/>
      <c r="J45" s="1268"/>
      <c r="K45" s="969"/>
      <c r="L45" s="1213"/>
    </row>
    <row r="46" spans="1:12" ht="15.75" thickBot="1" x14ac:dyDescent="0.25">
      <c r="A46" s="1264"/>
      <c r="B46" s="969"/>
      <c r="C46" s="1153"/>
      <c r="D46" s="1153"/>
      <c r="E46" s="1153"/>
      <c r="F46" s="1153"/>
      <c r="G46" s="1285"/>
      <c r="H46" s="1270"/>
      <c r="I46" s="969"/>
      <c r="J46" s="1270"/>
      <c r="K46" s="969"/>
      <c r="L46" s="1213"/>
    </row>
    <row r="47" spans="1:12" ht="15.75" thickBot="1" x14ac:dyDescent="0.25">
      <c r="A47" s="1283"/>
      <c r="B47" s="1683" t="s">
        <v>544</v>
      </c>
      <c r="C47" s="1684"/>
      <c r="D47" s="1684"/>
      <c r="E47" s="1684"/>
      <c r="F47" s="1684"/>
      <c r="G47" s="1684"/>
      <c r="H47" s="1286">
        <f>SUM(H43:H46)</f>
        <v>0</v>
      </c>
      <c r="I47" s="969"/>
      <c r="J47" s="1282">
        <f>SUM(J43:J46)</f>
        <v>0</v>
      </c>
      <c r="K47" s="969"/>
      <c r="L47" s="1262">
        <f>J47</f>
        <v>0</v>
      </c>
    </row>
    <row r="48" spans="1:12" x14ac:dyDescent="0.2">
      <c r="A48" s="1283"/>
      <c r="B48" s="969"/>
      <c r="C48" s="969"/>
      <c r="D48" s="969"/>
      <c r="E48" s="969"/>
      <c r="F48" s="969"/>
      <c r="G48" s="969"/>
      <c r="H48" s="1152"/>
      <c r="I48" s="969"/>
      <c r="J48" s="969"/>
      <c r="K48" s="969"/>
      <c r="L48" s="1213"/>
    </row>
    <row r="49" spans="1:12" ht="16.5" thickBot="1" x14ac:dyDescent="0.3">
      <c r="A49" s="1287" t="s">
        <v>545</v>
      </c>
      <c r="B49" s="1288" t="s">
        <v>535</v>
      </c>
      <c r="C49" s="1289"/>
      <c r="D49" s="1289"/>
      <c r="E49" s="1289"/>
      <c r="F49" s="255"/>
      <c r="G49" s="1036" t="s">
        <v>546</v>
      </c>
      <c r="H49" s="1290"/>
      <c r="I49" s="970"/>
      <c r="J49" s="1291"/>
      <c r="K49" s="969"/>
      <c r="L49" s="1292">
        <f>J49</f>
        <v>0</v>
      </c>
    </row>
    <row r="50" spans="1:12" ht="15.75" thickBot="1" x14ac:dyDescent="0.25">
      <c r="A50" s="1283"/>
      <c r="B50" s="1289"/>
      <c r="C50" s="1293"/>
      <c r="D50" s="1243"/>
      <c r="E50" s="1243"/>
      <c r="F50" s="255"/>
      <c r="G50" s="1243" t="s">
        <v>547</v>
      </c>
      <c r="H50" s="1294">
        <f>SUM(H23:H28)+SUM(H34:H36)+SUM(H43:H45)+H49</f>
        <v>0</v>
      </c>
      <c r="I50" s="970"/>
      <c r="J50" s="1294">
        <f>SUM(J23:J28)+SUM(J34:J36)+SUM(J43:J45)+J49</f>
        <v>0</v>
      </c>
      <c r="K50" s="969"/>
      <c r="L50" s="1213"/>
    </row>
    <row r="51" spans="1:12" x14ac:dyDescent="0.2">
      <c r="A51" s="1283"/>
      <c r="B51" s="1293"/>
      <c r="C51" s="1293"/>
      <c r="D51" s="1293"/>
      <c r="E51" s="969"/>
      <c r="F51" s="969"/>
      <c r="G51" s="969"/>
      <c r="H51" s="969"/>
      <c r="I51" s="969"/>
      <c r="J51" s="969"/>
      <c r="K51" s="969"/>
      <c r="L51" s="1267"/>
    </row>
    <row r="52" spans="1:12" x14ac:dyDescent="0.2">
      <c r="A52" s="1283"/>
      <c r="B52" s="1295"/>
      <c r="C52" s="1295"/>
      <c r="D52" s="1295"/>
      <c r="E52" s="989"/>
      <c r="F52" s="1156"/>
      <c r="G52" s="1156"/>
      <c r="H52" s="1156"/>
      <c r="I52" s="1156"/>
      <c r="J52" s="1156"/>
      <c r="K52" s="1156"/>
      <c r="L52" s="1261"/>
    </row>
    <row r="53" spans="1:12" x14ac:dyDescent="0.2">
      <c r="A53" s="1283"/>
      <c r="B53" s="1153"/>
      <c r="C53" s="1153"/>
      <c r="D53" s="1153"/>
      <c r="E53" s="1099" t="s">
        <v>548</v>
      </c>
      <c r="F53" s="969"/>
      <c r="G53" s="969"/>
      <c r="H53" s="969"/>
      <c r="I53" s="969"/>
      <c r="J53" s="969"/>
      <c r="K53" s="969"/>
      <c r="L53" s="1296">
        <f>SUM(L18:L47)</f>
        <v>0</v>
      </c>
    </row>
    <row r="54" spans="1:12" x14ac:dyDescent="0.2">
      <c r="A54" s="1283"/>
      <c r="B54" s="1153"/>
      <c r="C54" s="1153"/>
      <c r="D54" s="1153"/>
      <c r="E54" s="1099" t="s">
        <v>549</v>
      </c>
      <c r="F54" s="1297">
        <v>0.14000000000000001</v>
      </c>
      <c r="G54" s="969" t="s">
        <v>550</v>
      </c>
      <c r="H54" s="1298">
        <f>L53</f>
        <v>0</v>
      </c>
      <c r="I54" s="969"/>
      <c r="J54" s="969"/>
      <c r="K54" s="969"/>
      <c r="L54" s="1267">
        <f>F54*L53</f>
        <v>0</v>
      </c>
    </row>
    <row r="55" spans="1:12" ht="15.75" thickBot="1" x14ac:dyDescent="0.25">
      <c r="A55" s="1283"/>
      <c r="B55" s="1153"/>
      <c r="C55" s="1153"/>
      <c r="D55" s="1153"/>
      <c r="E55" s="1001" t="s">
        <v>551</v>
      </c>
      <c r="F55" s="969"/>
      <c r="G55" s="969"/>
      <c r="H55" s="969"/>
      <c r="I55" s="969"/>
      <c r="J55" s="969"/>
      <c r="K55" s="969"/>
      <c r="L55" s="1299">
        <f>L49</f>
        <v>0</v>
      </c>
    </row>
    <row r="56" spans="1:12" ht="15.75" thickBot="1" x14ac:dyDescent="0.25">
      <c r="A56" s="1283"/>
      <c r="B56" s="1300"/>
      <c r="C56" s="1300"/>
      <c r="D56" s="1300"/>
      <c r="E56" s="1675" t="s">
        <v>552</v>
      </c>
      <c r="F56" s="1676"/>
      <c r="G56" s="1676"/>
      <c r="H56" s="1676"/>
      <c r="I56" s="1026"/>
      <c r="J56" s="1026"/>
      <c r="K56" s="1026"/>
      <c r="L56" s="1301">
        <f>L53+L54+L55</f>
        <v>0</v>
      </c>
    </row>
    <row r="57" spans="1:12" ht="15.75" thickBot="1" x14ac:dyDescent="0.25">
      <c r="A57" s="1302"/>
      <c r="B57" s="1303" t="s">
        <v>553</v>
      </c>
      <c r="C57" s="1048"/>
      <c r="D57" s="1048"/>
      <c r="E57" s="1048"/>
      <c r="F57" s="1048"/>
      <c r="G57" s="1048"/>
      <c r="H57" s="1048"/>
      <c r="I57" s="1048"/>
      <c r="J57" s="1048"/>
      <c r="K57" s="1048"/>
      <c r="L57" s="1304"/>
    </row>
    <row r="58" spans="1:12" ht="15.75" thickTop="1" x14ac:dyDescent="0.2"/>
  </sheetData>
  <mergeCells count="18">
    <mergeCell ref="E56:H56"/>
    <mergeCell ref="H31:J31"/>
    <mergeCell ref="H32:H33"/>
    <mergeCell ref="J32:J33"/>
    <mergeCell ref="F35:G35"/>
    <mergeCell ref="F36:G36"/>
    <mergeCell ref="C38:G38"/>
    <mergeCell ref="H40:J40"/>
    <mergeCell ref="H41:H42"/>
    <mergeCell ref="J41:J42"/>
    <mergeCell ref="F43:G43"/>
    <mergeCell ref="B47:G47"/>
    <mergeCell ref="E6:L7"/>
    <mergeCell ref="E11:L11"/>
    <mergeCell ref="E12:J12"/>
    <mergeCell ref="A18:A21"/>
    <mergeCell ref="H21:H22"/>
    <mergeCell ref="J21:J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H115"/>
  <sheetViews>
    <sheetView tabSelected="1" zoomScale="65" zoomScaleNormal="70" zoomScaleSheetLayoutView="70" workbookViewId="0">
      <selection activeCell="D6" sqref="D6"/>
    </sheetView>
  </sheetViews>
  <sheetFormatPr defaultRowHeight="15" x14ac:dyDescent="0.2"/>
  <cols>
    <col min="1" max="1" width="16.33203125" customWidth="1"/>
    <col min="2" max="2" width="4.88671875" customWidth="1"/>
    <col min="3" max="3" width="15" customWidth="1"/>
    <col min="4" max="4" width="32.21875" customWidth="1"/>
    <col min="5" max="5" width="22" customWidth="1"/>
    <col min="6" max="6" width="20.88671875" customWidth="1"/>
    <col min="7" max="7" width="19.109375" customWidth="1"/>
    <col min="8" max="8" width="17.21875" customWidth="1"/>
  </cols>
  <sheetData>
    <row r="1" spans="1:8" ht="80.25" customHeight="1" thickTop="1" thickBot="1" x14ac:dyDescent="0.25">
      <c r="A1" s="1388" t="s">
        <v>363</v>
      </c>
      <c r="B1" s="1389"/>
      <c r="C1" s="1389"/>
      <c r="D1" s="1389"/>
      <c r="E1" s="1389"/>
      <c r="F1" s="1389"/>
      <c r="G1" s="1389"/>
      <c r="H1" s="1390"/>
    </row>
    <row r="2" spans="1:8" ht="58.5" customHeight="1" thickTop="1" x14ac:dyDescent="0.2">
      <c r="A2" s="641"/>
      <c r="B2" s="242"/>
      <c r="C2" s="242"/>
      <c r="D2" s="243"/>
      <c r="E2" s="1394" t="str">
        <f>CONCATENATE("FEE FOR ",B8,"S")</f>
        <v>FEE FOR CIVIL &amp; STRUCTURAL ENGINEERING SERVICES</v>
      </c>
      <c r="F2" s="1395"/>
      <c r="G2" s="1395"/>
      <c r="H2" s="243"/>
    </row>
    <row r="3" spans="1:8" ht="31.5" customHeight="1" x14ac:dyDescent="0.2">
      <c r="A3" s="4"/>
      <c r="B3" s="794"/>
      <c r="C3" s="794"/>
      <c r="D3" s="795"/>
      <c r="E3" s="1391" t="str">
        <f>IF(C9="b","USE BUILDING PROJECT INVOICE",CONCATENATE(D9,":  ",D19," FEES"))</f>
        <v>ENGINEERING PROJECT:  2009 FEES</v>
      </c>
      <c r="F3" s="1392"/>
      <c r="G3" s="1392"/>
      <c r="H3" s="795"/>
    </row>
    <row r="4" spans="1:8" ht="18" customHeight="1" thickBot="1" x14ac:dyDescent="0.25">
      <c r="A4" s="793"/>
      <c r="B4" s="244"/>
      <c r="C4" s="244"/>
      <c r="D4" s="245"/>
      <c r="E4" s="705"/>
      <c r="F4" s="706"/>
      <c r="G4" s="505"/>
      <c r="H4" s="897" t="s">
        <v>364</v>
      </c>
    </row>
    <row r="5" spans="1:8" ht="18" customHeight="1" thickTop="1" x14ac:dyDescent="0.2">
      <c r="A5" s="889"/>
      <c r="B5" s="890"/>
      <c r="C5" s="891" t="s">
        <v>210</v>
      </c>
      <c r="D5" s="201"/>
      <c r="E5" s="639" t="s">
        <v>326</v>
      </c>
      <c r="F5" s="1393"/>
      <c r="G5" s="1393"/>
      <c r="H5" s="50"/>
    </row>
    <row r="6" spans="1:8" ht="18" customHeight="1" x14ac:dyDescent="0.2">
      <c r="A6" s="873"/>
      <c r="B6" s="874" t="s">
        <v>325</v>
      </c>
      <c r="C6" s="892" t="str">
        <f>IF(D6="","ERROR","")</f>
        <v>ERROR</v>
      </c>
      <c r="D6" s="45"/>
      <c r="E6" s="639" t="s">
        <v>217</v>
      </c>
      <c r="F6" s="1396"/>
      <c r="G6" s="1397"/>
      <c r="H6" s="48"/>
    </row>
    <row r="7" spans="1:8" ht="18" customHeight="1" x14ac:dyDescent="0.2">
      <c r="A7" s="199" t="s">
        <v>211</v>
      </c>
      <c r="B7" s="205"/>
      <c r="C7" s="460" t="str">
        <f>IF(B8="civil engineering service","C","S")</f>
        <v>S</v>
      </c>
      <c r="D7" s="12"/>
      <c r="E7" s="639" t="s">
        <v>247</v>
      </c>
      <c r="F7" s="721"/>
      <c r="G7" s="49"/>
      <c r="H7" s="48"/>
    </row>
    <row r="8" spans="1:8" ht="18" customHeight="1" x14ac:dyDescent="0.2">
      <c r="A8" s="873" t="s">
        <v>204</v>
      </c>
      <c r="B8" s="1386" t="s">
        <v>327</v>
      </c>
      <c r="C8" s="1387"/>
      <c r="D8" s="1387"/>
      <c r="E8" s="267" t="s">
        <v>342</v>
      </c>
      <c r="F8" s="1398"/>
      <c r="G8" s="1399"/>
      <c r="H8" s="1400"/>
    </row>
    <row r="9" spans="1:8" ht="18" customHeight="1" x14ac:dyDescent="0.2">
      <c r="A9" s="202" t="s">
        <v>136</v>
      </c>
      <c r="B9" s="205"/>
      <c r="C9" s="461" t="str">
        <f>IF(D9="engineering project","E","B")</f>
        <v>E</v>
      </c>
      <c r="D9" s="254" t="s">
        <v>174</v>
      </c>
      <c r="E9" s="63"/>
      <c r="F9" s="247"/>
      <c r="G9" s="248"/>
      <c r="H9" s="48"/>
    </row>
    <row r="10" spans="1:8" ht="18" customHeight="1" x14ac:dyDescent="0.2">
      <c r="A10" s="707"/>
      <c r="B10" s="270"/>
      <c r="C10" s="881" t="s">
        <v>341</v>
      </c>
      <c r="D10" s="708" t="s">
        <v>343</v>
      </c>
      <c r="E10" s="709" t="str">
        <f>IF($D$10="Yes", "NO OF DAYS","")</f>
        <v>NO OF DAYS</v>
      </c>
      <c r="F10" s="710">
        <v>1</v>
      </c>
      <c r="G10" s="711" t="str">
        <f>IF($D$10="Yes", "RATE","")</f>
        <v>RATE</v>
      </c>
      <c r="H10" s="712">
        <v>0</v>
      </c>
    </row>
    <row r="11" spans="1:8" ht="18" customHeight="1" thickBot="1" x14ac:dyDescent="0.25">
      <c r="A11" s="882"/>
      <c r="B11" s="883"/>
      <c r="C11" s="884" t="s">
        <v>124</v>
      </c>
      <c r="D11" s="1371"/>
      <c r="E11" s="1372"/>
      <c r="F11" s="1372"/>
      <c r="G11" s="1372"/>
      <c r="H11" s="1373"/>
    </row>
    <row r="12" spans="1:8" ht="18" customHeight="1" thickTop="1" x14ac:dyDescent="0.2">
      <c r="A12" s="876"/>
      <c r="B12" s="877"/>
      <c r="C12" s="885"/>
      <c r="D12" s="1374"/>
      <c r="E12" s="1375"/>
      <c r="F12" s="1375"/>
      <c r="G12" s="1375"/>
      <c r="H12" s="1376"/>
    </row>
    <row r="13" spans="1:8" ht="18" customHeight="1" x14ac:dyDescent="0.2">
      <c r="A13" s="873"/>
      <c r="B13" s="874"/>
      <c r="C13" s="723" t="s">
        <v>125</v>
      </c>
      <c r="D13" s="1380"/>
      <c r="E13" s="1381"/>
      <c r="F13" s="1381"/>
      <c r="G13" s="1382"/>
      <c r="H13" s="48"/>
    </row>
    <row r="14" spans="1:8" ht="18" customHeight="1" x14ac:dyDescent="0.2">
      <c r="A14" s="873"/>
      <c r="B14" s="874"/>
      <c r="C14" s="723" t="s">
        <v>205</v>
      </c>
      <c r="D14" s="1380"/>
      <c r="E14" s="1381"/>
      <c r="F14" s="1381"/>
      <c r="G14" s="1382"/>
      <c r="H14" s="867"/>
    </row>
    <row r="15" spans="1:8" ht="18" customHeight="1" x14ac:dyDescent="0.2">
      <c r="A15" s="873"/>
      <c r="B15" s="874"/>
      <c r="C15" s="723" t="s">
        <v>206</v>
      </c>
      <c r="D15" s="204"/>
      <c r="E15" s="267" t="s">
        <v>212</v>
      </c>
      <c r="F15" s="802"/>
      <c r="G15" s="639" t="s">
        <v>247</v>
      </c>
      <c r="H15" s="868"/>
    </row>
    <row r="16" spans="1:8" ht="18" customHeight="1" x14ac:dyDescent="0.2">
      <c r="A16" s="873"/>
      <c r="B16" s="874"/>
      <c r="C16" s="723" t="s">
        <v>120</v>
      </c>
      <c r="D16" s="203"/>
      <c r="E16" s="246" t="str">
        <f>IF(D16="","&lt;-ERROR","")</f>
        <v>&lt;-ERROR</v>
      </c>
      <c r="F16" s="47"/>
      <c r="G16" s="47"/>
      <c r="H16" s="869"/>
    </row>
    <row r="17" spans="1:8" ht="18" customHeight="1" x14ac:dyDescent="0.2">
      <c r="A17" s="873"/>
      <c r="B17" s="874"/>
      <c r="C17" s="723" t="s">
        <v>207</v>
      </c>
      <c r="D17" s="212"/>
      <c r="E17" s="246" t="str">
        <f>IF(D17="","&lt;-ERROR","")</f>
        <v>&lt;-ERROR</v>
      </c>
      <c r="F17" s="47"/>
      <c r="G17" s="47"/>
      <c r="H17" s="714"/>
    </row>
    <row r="18" spans="1:8" ht="18" customHeight="1" x14ac:dyDescent="0.2">
      <c r="A18" s="873"/>
      <c r="B18" s="886"/>
      <c r="C18" s="888" t="s">
        <v>34</v>
      </c>
      <c r="D18" s="52"/>
      <c r="E18" s="58"/>
      <c r="F18" s="58"/>
      <c r="G18" s="58"/>
      <c r="H18" s="59"/>
    </row>
    <row r="19" spans="1:8" ht="18" customHeight="1" x14ac:dyDescent="0.2">
      <c r="A19" s="873"/>
      <c r="B19" s="886" t="s">
        <v>208</v>
      </c>
      <c r="C19" s="887">
        <f>IF(D19=2009,9)</f>
        <v>9</v>
      </c>
      <c r="D19" s="575">
        <v>2009</v>
      </c>
      <c r="E19" s="1383" t="str">
        <f>IF(C19=9,"NDPW Scope of Engineering Services and Tariff of Fees for Persons Registered in terms of the Engineering Profession Act, 2000, (Act No.46 of 2000) of 1 Feb 2009",IF(C18=5,"Government Gazette No 29729 of 30 March 2007",IF(C18=6,"Government Gazette No 30891of 28 March 2008",IF(C18=7," USE 2009 INVOICE",("")))))</f>
        <v>NDPW Scope of Engineering Services and Tariff of Fees for Persons Registered in terms of the Engineering Profession Act, 2000, (Act No.46 of 2000) of 1 Feb 2009</v>
      </c>
      <c r="F19" s="1384"/>
      <c r="G19" s="1384"/>
      <c r="H19" s="1385"/>
    </row>
    <row r="20" spans="1:8" ht="18" customHeight="1" x14ac:dyDescent="0.2">
      <c r="A20" s="878"/>
      <c r="B20" s="879"/>
      <c r="C20" s="880" t="s">
        <v>137</v>
      </c>
      <c r="D20" s="206" t="str">
        <f>IF($H$43&lt;$H$31,"TIME BASED FEES","PERCENTAGE BASED FEES")</f>
        <v>TIME BASED FEES</v>
      </c>
      <c r="E20" s="1383"/>
      <c r="F20" s="1384"/>
      <c r="G20" s="1384"/>
      <c r="H20" s="1385"/>
    </row>
    <row r="21" spans="1:8" ht="18" customHeight="1" x14ac:dyDescent="0.2">
      <c r="A21" s="577"/>
      <c r="B21" s="578"/>
      <c r="C21" s="875" t="s">
        <v>312</v>
      </c>
      <c r="D21" s="576">
        <v>1</v>
      </c>
      <c r="E21" s="1383"/>
      <c r="F21" s="1384"/>
      <c r="G21" s="1384"/>
      <c r="H21" s="1385"/>
    </row>
    <row r="22" spans="1:8" ht="18" customHeight="1" x14ac:dyDescent="0.2">
      <c r="A22" s="870"/>
      <c r="B22" s="871"/>
      <c r="C22" s="872" t="s">
        <v>153</v>
      </c>
      <c r="D22" s="218"/>
      <c r="E22" s="47"/>
      <c r="F22" s="47"/>
      <c r="G22" s="47"/>
      <c r="H22" s="714"/>
    </row>
    <row r="23" spans="1:8" ht="18" customHeight="1" x14ac:dyDescent="0.2">
      <c r="A23" s="873"/>
      <c r="B23" s="874"/>
      <c r="C23" s="723" t="s">
        <v>20</v>
      </c>
      <c r="D23" s="12"/>
      <c r="E23" s="853"/>
      <c r="F23" s="854"/>
      <c r="G23" s="854"/>
      <c r="H23" s="50"/>
    </row>
    <row r="24" spans="1:8" ht="18" customHeight="1" x14ac:dyDescent="0.2">
      <c r="A24" s="873"/>
      <c r="B24" s="874"/>
      <c r="C24" s="723" t="s">
        <v>126</v>
      </c>
      <c r="D24" s="12"/>
      <c r="E24" s="853"/>
      <c r="F24" s="854"/>
      <c r="G24" s="854"/>
      <c r="H24" s="50"/>
    </row>
    <row r="25" spans="1:8" ht="18" customHeight="1" x14ac:dyDescent="0.2">
      <c r="A25" s="873"/>
      <c r="B25" s="874"/>
      <c r="C25" s="723" t="s">
        <v>209</v>
      </c>
      <c r="D25" s="12"/>
      <c r="E25" s="47"/>
      <c r="F25" s="47"/>
      <c r="G25" s="46"/>
      <c r="H25" s="48"/>
    </row>
    <row r="26" spans="1:8" ht="18" customHeight="1" x14ac:dyDescent="0.2">
      <c r="A26" s="269"/>
      <c r="B26" s="270"/>
      <c r="C26" s="723" t="str">
        <f>IF(E26=1,"STAGE COMPLETED",IF(E26=5,"STAGE COMPLETED","STAGE"))</f>
        <v>STAGE COMPLETED</v>
      </c>
      <c r="D26" s="271" t="s">
        <v>554</v>
      </c>
      <c r="E26" s="725">
        <f>IF($D$26="PRELIMINARY DESIGN",1,IF($D$26="DESIGN &amp; TENDER",2,IF($D$26="WORKING DRAWING",3,IF($D$26="CONSTRUCTION",4,IF($D$26="COMPLETION",5)))))</f>
        <v>1</v>
      </c>
      <c r="G26" s="46"/>
      <c r="H26" s="715"/>
    </row>
    <row r="27" spans="1:8" ht="18" customHeight="1" x14ac:dyDescent="0.2">
      <c r="A27" s="722"/>
      <c r="B27" s="44"/>
      <c r="C27" s="726" t="s">
        <v>344</v>
      </c>
      <c r="D27" s="727">
        <v>1</v>
      </c>
      <c r="E27" s="724"/>
      <c r="F27" s="53"/>
      <c r="G27" s="46"/>
      <c r="H27" s="715"/>
    </row>
    <row r="28" spans="1:8" ht="18" customHeight="1" thickBot="1" x14ac:dyDescent="0.25">
      <c r="A28" s="1325" t="s">
        <v>248</v>
      </c>
      <c r="B28" s="1326"/>
      <c r="C28" s="1327"/>
      <c r="D28" s="462" t="s">
        <v>215</v>
      </c>
      <c r="E28" s="53"/>
      <c r="F28" s="53"/>
      <c r="G28" s="46"/>
      <c r="H28" s="715"/>
    </row>
    <row r="29" spans="1:8" ht="18" customHeight="1" x14ac:dyDescent="0.2">
      <c r="A29" s="1377" t="s">
        <v>362</v>
      </c>
      <c r="B29" s="1378"/>
      <c r="C29" s="1378"/>
      <c r="D29" s="1379"/>
      <c r="E29" s="463" t="s">
        <v>215</v>
      </c>
      <c r="F29" s="46"/>
      <c r="G29" s="44"/>
      <c r="H29" s="716"/>
    </row>
    <row r="30" spans="1:8" ht="18" customHeight="1" x14ac:dyDescent="0.2">
      <c r="A30" s="873"/>
      <c r="B30" s="886"/>
      <c r="C30" s="886"/>
      <c r="D30" s="723" t="s">
        <v>214</v>
      </c>
      <c r="E30" s="898" t="s">
        <v>215</v>
      </c>
      <c r="F30" s="46"/>
      <c r="G30" s="44"/>
      <c r="H30" s="716"/>
    </row>
    <row r="31" spans="1:8" ht="18" customHeight="1" thickBot="1" x14ac:dyDescent="0.25">
      <c r="A31" s="1328" t="s">
        <v>213</v>
      </c>
      <c r="B31" s="1329"/>
      <c r="C31" s="1329"/>
      <c r="D31" s="1330"/>
      <c r="E31" s="464" t="s">
        <v>215</v>
      </c>
      <c r="F31" s="46"/>
      <c r="G31" s="44"/>
      <c r="H31" s="713">
        <f>IF('Input Data'!$C$19=9,Scales!C3,IF('Input Data'!$C$19=5,Scales!#REF!))</f>
        <v>440000</v>
      </c>
    </row>
    <row r="32" spans="1:8" ht="67.5" customHeight="1" thickTop="1" thickBot="1" x14ac:dyDescent="0.25">
      <c r="A32" s="1322" t="s">
        <v>222</v>
      </c>
      <c r="B32" s="1323"/>
      <c r="C32" s="1323"/>
      <c r="D32" s="1324"/>
      <c r="E32" s="855" t="s">
        <v>149</v>
      </c>
      <c r="F32" s="855" t="s">
        <v>168</v>
      </c>
      <c r="G32" s="22" t="s">
        <v>169</v>
      </c>
      <c r="H32" s="717" t="s">
        <v>170</v>
      </c>
    </row>
    <row r="33" spans="1:8" ht="22.5" customHeight="1" thickBot="1" x14ac:dyDescent="0.25">
      <c r="A33" s="1331" t="s">
        <v>267</v>
      </c>
      <c r="B33" s="1332"/>
      <c r="C33" s="1332"/>
      <c r="D33" s="1333"/>
      <c r="E33" s="856" t="s">
        <v>555</v>
      </c>
      <c r="F33" s="857">
        <f>IF(E33="ESTIMATES ONLY",1,2)</f>
        <v>1</v>
      </c>
      <c r="G33" s="290"/>
      <c r="H33" s="290"/>
    </row>
    <row r="34" spans="1:8" ht="24.95" customHeight="1" thickTop="1" x14ac:dyDescent="0.2">
      <c r="A34" s="1311" t="s">
        <v>251</v>
      </c>
      <c r="B34" s="1315"/>
      <c r="C34" s="1315"/>
      <c r="D34" s="1316"/>
      <c r="E34" s="806"/>
      <c r="F34" s="807"/>
      <c r="G34" s="807"/>
      <c r="H34" s="808">
        <f t="shared" ref="H34:H42" si="0">IF($C$9="e",IF($E$26&lt;4,E34,IF($E$26=4,F34,IF($E$26=5,G34))))</f>
        <v>0</v>
      </c>
    </row>
    <row r="35" spans="1:8" ht="24.95" customHeight="1" x14ac:dyDescent="0.2">
      <c r="A35" s="1306" t="s">
        <v>252</v>
      </c>
      <c r="B35" s="1334"/>
      <c r="C35" s="1334"/>
      <c r="D35" s="1335"/>
      <c r="E35" s="809"/>
      <c r="F35" s="809"/>
      <c r="G35" s="809"/>
      <c r="H35" s="810">
        <f t="shared" si="0"/>
        <v>0</v>
      </c>
    </row>
    <row r="36" spans="1:8" ht="31.5" customHeight="1" x14ac:dyDescent="0.2">
      <c r="A36" s="1306" t="s">
        <v>253</v>
      </c>
      <c r="B36" s="1307"/>
      <c r="C36" s="1307"/>
      <c r="D36" s="1308"/>
      <c r="E36" s="809"/>
      <c r="F36" s="809"/>
      <c r="G36" s="809"/>
      <c r="H36" s="810">
        <f t="shared" si="0"/>
        <v>0</v>
      </c>
    </row>
    <row r="37" spans="1:8" ht="33" customHeight="1" x14ac:dyDescent="0.2">
      <c r="A37" s="1306" t="s">
        <v>254</v>
      </c>
      <c r="B37" s="1334"/>
      <c r="C37" s="1334"/>
      <c r="D37" s="1335"/>
      <c r="E37" s="811"/>
      <c r="F37" s="811"/>
      <c r="G37" s="811"/>
      <c r="H37" s="810">
        <f t="shared" si="0"/>
        <v>0</v>
      </c>
    </row>
    <row r="38" spans="1:8" ht="33.75" customHeight="1" x14ac:dyDescent="0.2">
      <c r="A38" s="1306" t="s">
        <v>255</v>
      </c>
      <c r="B38" s="1307"/>
      <c r="C38" s="1307"/>
      <c r="D38" s="1308"/>
      <c r="E38" s="809"/>
      <c r="F38" s="809"/>
      <c r="G38" s="809"/>
      <c r="H38" s="810">
        <f t="shared" si="0"/>
        <v>0</v>
      </c>
    </row>
    <row r="39" spans="1:8" ht="30.75" customHeight="1" x14ac:dyDescent="0.2">
      <c r="A39" s="1306" t="s">
        <v>256</v>
      </c>
      <c r="B39" s="1307"/>
      <c r="C39" s="1307"/>
      <c r="D39" s="1308"/>
      <c r="E39" s="809"/>
      <c r="F39" s="809"/>
      <c r="G39" s="809"/>
      <c r="H39" s="810">
        <f t="shared" si="0"/>
        <v>0</v>
      </c>
    </row>
    <row r="40" spans="1:8" ht="30.75" customHeight="1" x14ac:dyDescent="0.2">
      <c r="A40" s="1306" t="s">
        <v>257</v>
      </c>
      <c r="B40" s="1307"/>
      <c r="C40" s="1307"/>
      <c r="D40" s="1308"/>
      <c r="E40" s="809"/>
      <c r="F40" s="809"/>
      <c r="G40" s="809"/>
      <c r="H40" s="810">
        <f t="shared" si="0"/>
        <v>0</v>
      </c>
    </row>
    <row r="41" spans="1:8" ht="33" customHeight="1" thickBot="1" x14ac:dyDescent="0.25">
      <c r="A41" s="1311" t="s">
        <v>258</v>
      </c>
      <c r="B41" s="1312"/>
      <c r="C41" s="1312"/>
      <c r="D41" s="1313"/>
      <c r="E41" s="809"/>
      <c r="F41" s="809"/>
      <c r="G41" s="809"/>
      <c r="H41" s="808">
        <f t="shared" si="0"/>
        <v>0</v>
      </c>
    </row>
    <row r="42" spans="1:8" ht="36.75" customHeight="1" thickBot="1" x14ac:dyDescent="0.25">
      <c r="A42" s="1363" t="s">
        <v>270</v>
      </c>
      <c r="B42" s="1364"/>
      <c r="C42" s="1364"/>
      <c r="D42" s="1365"/>
      <c r="E42" s="812">
        <f>'WTW Input'!E19</f>
        <v>0</v>
      </c>
      <c r="F42" s="812">
        <f>'WTW Input'!F19</f>
        <v>0</v>
      </c>
      <c r="G42" s="812">
        <f>'WTW Input'!G19</f>
        <v>0</v>
      </c>
      <c r="H42" s="813">
        <f t="shared" si="0"/>
        <v>0</v>
      </c>
    </row>
    <row r="43" spans="1:8" ht="32.25" customHeight="1" thickBot="1" x14ac:dyDescent="0.25">
      <c r="A43" s="1345" t="s">
        <v>150</v>
      </c>
      <c r="B43" s="1369"/>
      <c r="C43" s="1369"/>
      <c r="D43" s="1370"/>
      <c r="E43" s="814">
        <f>SUM($E$34:$E$42)</f>
        <v>0</v>
      </c>
      <c r="F43" s="814">
        <f>SUM(F34:F42)</f>
        <v>0</v>
      </c>
      <c r="G43" s="814">
        <f>SUM(G34:G42)</f>
        <v>0</v>
      </c>
      <c r="H43" s="815">
        <f>IF(H53&gt;SUM(H34:H42),"ERROR",SUM(H34:H42))</f>
        <v>0</v>
      </c>
    </row>
    <row r="44" spans="1:8" ht="40.5" customHeight="1" thickBot="1" x14ac:dyDescent="0.25">
      <c r="A44" s="1309" t="str">
        <f>IF(E26=5,IF(G43=H53,"","THE VALUE OF ( C) MUST BE THE SAME AS (D)"),"")</f>
        <v/>
      </c>
      <c r="B44" s="1310"/>
      <c r="C44" s="1310"/>
      <c r="D44" s="1310"/>
      <c r="E44" s="1310"/>
      <c r="F44" s="804" t="str">
        <f>IF($E$26=5,IF($H$53=$H$43,"","ERROR"),"")</f>
        <v/>
      </c>
      <c r="G44" s="805" t="str">
        <f>IF($E$26=5,IF($H$55=$H$47,"","ERROR"),"")</f>
        <v/>
      </c>
      <c r="H44" s="718"/>
    </row>
    <row r="45" spans="1:8" ht="9" customHeight="1" thickBot="1" x14ac:dyDescent="0.25">
      <c r="A45" s="1366"/>
      <c r="B45" s="1367"/>
      <c r="C45" s="1367"/>
      <c r="D45" s="1367"/>
      <c r="E45" s="1368"/>
      <c r="F45" s="465"/>
      <c r="G45" s="465"/>
      <c r="H45" s="466"/>
    </row>
    <row r="46" spans="1:8" ht="43.5" customHeight="1" thickBot="1" x14ac:dyDescent="0.25">
      <c r="A46" s="1314" t="s">
        <v>259</v>
      </c>
      <c r="B46" s="1315"/>
      <c r="C46" s="1315"/>
      <c r="D46" s="1316"/>
      <c r="E46" s="816"/>
      <c r="F46" s="816"/>
      <c r="G46" s="816"/>
      <c r="H46" s="808">
        <f>IF($C$9="e",IF($E$26&lt;4,E46,IF($E$26=4,F46,IF($E$26=5,G46))))</f>
        <v>0</v>
      </c>
    </row>
    <row r="47" spans="1:8" ht="45.75" customHeight="1" thickBot="1" x14ac:dyDescent="0.25">
      <c r="A47" s="1317" t="s">
        <v>271</v>
      </c>
      <c r="B47" s="1318"/>
      <c r="C47" s="1318"/>
      <c r="D47" s="1319"/>
      <c r="E47" s="817"/>
      <c r="F47" s="817"/>
      <c r="G47" s="817"/>
      <c r="H47" s="818">
        <f>IF($C$9="e",IF($E$26&lt;4,E47,IF($E$26=4,F47,IF($E$26=5,G47))))</f>
        <v>0</v>
      </c>
    </row>
    <row r="48" spans="1:8" ht="8.25" customHeight="1" thickTop="1" thickBot="1" x14ac:dyDescent="0.25">
      <c r="A48" s="1320"/>
      <c r="B48" s="1321"/>
      <c r="C48" s="1321"/>
      <c r="D48" s="1321"/>
      <c r="E48" s="468"/>
      <c r="F48" s="469"/>
      <c r="G48" s="470"/>
      <c r="H48" s="719"/>
    </row>
    <row r="49" spans="1:8" ht="51.75" customHeight="1" thickTop="1" thickBot="1" x14ac:dyDescent="0.25">
      <c r="A49" s="1359" t="s">
        <v>238</v>
      </c>
      <c r="B49" s="1360"/>
      <c r="C49" s="1360"/>
      <c r="D49" s="1360"/>
      <c r="E49" s="1361"/>
      <c r="F49" s="1362"/>
      <c r="G49" s="467" t="s">
        <v>171</v>
      </c>
      <c r="H49" s="720"/>
    </row>
    <row r="50" spans="1:8" ht="32.25" customHeight="1" thickTop="1" x14ac:dyDescent="0.2">
      <c r="A50" s="1338" t="s">
        <v>260</v>
      </c>
      <c r="B50" s="1339"/>
      <c r="C50" s="1339"/>
      <c r="D50" s="1339"/>
      <c r="E50" s="1340"/>
      <c r="F50" s="1340"/>
      <c r="G50" s="819"/>
      <c r="H50" s="751">
        <f>IF($E$26&gt;3,G50,0)</f>
        <v>0</v>
      </c>
    </row>
    <row r="51" spans="1:8" ht="36" customHeight="1" x14ac:dyDescent="0.2">
      <c r="A51" s="1341" t="s">
        <v>261</v>
      </c>
      <c r="B51" s="1342"/>
      <c r="C51" s="1342"/>
      <c r="D51" s="1342"/>
      <c r="E51" s="1343"/>
      <c r="F51" s="1344"/>
      <c r="G51" s="820"/>
      <c r="H51" s="821">
        <f>IF($E$26&gt;3,G51,0)</f>
        <v>0</v>
      </c>
    </row>
    <row r="52" spans="1:8" ht="36.75" customHeight="1" thickBot="1" x14ac:dyDescent="0.25">
      <c r="A52" s="1355" t="s">
        <v>279</v>
      </c>
      <c r="B52" s="1356"/>
      <c r="C52" s="1356"/>
      <c r="D52" s="1356"/>
      <c r="E52" s="1357"/>
      <c r="F52" s="1358"/>
      <c r="G52" s="822">
        <f>'WTW Input'!H25</f>
        <v>0</v>
      </c>
      <c r="H52" s="823">
        <f>IF($E$26&gt;3,G52,0)</f>
        <v>0</v>
      </c>
    </row>
    <row r="53" spans="1:8" ht="34.5" customHeight="1" thickBot="1" x14ac:dyDescent="0.25">
      <c r="A53" s="1345" t="s">
        <v>237</v>
      </c>
      <c r="B53" s="1346"/>
      <c r="C53" s="1346"/>
      <c r="D53" s="1346"/>
      <c r="E53" s="1347"/>
      <c r="F53" s="1348"/>
      <c r="G53" s="824">
        <f>G50+G51+G52</f>
        <v>0</v>
      </c>
      <c r="H53" s="824">
        <f>H50+H51+H52</f>
        <v>0</v>
      </c>
    </row>
    <row r="54" spans="1:8" ht="39" customHeight="1" thickBot="1" x14ac:dyDescent="0.25">
      <c r="A54" s="1351" t="s">
        <v>262</v>
      </c>
      <c r="B54" s="1352"/>
      <c r="C54" s="1352"/>
      <c r="D54" s="1352"/>
      <c r="E54" s="1353"/>
      <c r="F54" s="1354"/>
      <c r="G54" s="825"/>
      <c r="H54" s="826">
        <f>IF($E$26&gt;3,G54,0)</f>
        <v>0</v>
      </c>
    </row>
    <row r="55" spans="1:8" ht="39.75" customHeight="1" thickBot="1" x14ac:dyDescent="0.25">
      <c r="A55" s="1317" t="s">
        <v>272</v>
      </c>
      <c r="B55" s="1318"/>
      <c r="C55" s="1318"/>
      <c r="D55" s="1318"/>
      <c r="E55" s="1349"/>
      <c r="F55" s="1350"/>
      <c r="G55" s="827"/>
      <c r="H55" s="828">
        <f>IF($E$26&gt;2,G55,0)</f>
        <v>0</v>
      </c>
    </row>
    <row r="56" spans="1:8" ht="15.75" thickTop="1" x14ac:dyDescent="0.2">
      <c r="A56" s="13"/>
      <c r="B56" s="13"/>
      <c r="C56" s="13"/>
      <c r="D56" s="13"/>
      <c r="E56" s="13"/>
      <c r="F56" s="13"/>
      <c r="G56" s="13"/>
    </row>
    <row r="65" ht="18.75" customHeight="1" x14ac:dyDescent="0.2"/>
    <row r="72" ht="25.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114" spans="1:8" x14ac:dyDescent="0.2">
      <c r="A114" s="1"/>
      <c r="B114" s="1"/>
      <c r="C114" s="1"/>
      <c r="D114" s="1"/>
      <c r="E114" s="1"/>
      <c r="F114" s="1"/>
      <c r="G114" s="1"/>
      <c r="H114" s="1"/>
    </row>
    <row r="115" spans="1:8" x14ac:dyDescent="0.2">
      <c r="A115" s="1336"/>
      <c r="B115" s="1337"/>
      <c r="C115" s="1337"/>
      <c r="D115" s="1337"/>
      <c r="E115" s="1337"/>
      <c r="F115" s="1337"/>
      <c r="G115" s="1337"/>
      <c r="H115" s="1337"/>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0">
    <mergeCell ref="B8:D8"/>
    <mergeCell ref="A1:H1"/>
    <mergeCell ref="E3:G3"/>
    <mergeCell ref="F5:G5"/>
    <mergeCell ref="E2:G2"/>
    <mergeCell ref="F6:G6"/>
    <mergeCell ref="F8:H8"/>
    <mergeCell ref="D11:H11"/>
    <mergeCell ref="D12:H12"/>
    <mergeCell ref="A29:D29"/>
    <mergeCell ref="D13:G13"/>
    <mergeCell ref="D14:G14"/>
    <mergeCell ref="E19:H21"/>
    <mergeCell ref="A49:F49"/>
    <mergeCell ref="A40:D40"/>
    <mergeCell ref="A42:D42"/>
    <mergeCell ref="A45:E45"/>
    <mergeCell ref="A43:D43"/>
    <mergeCell ref="A115:H115"/>
    <mergeCell ref="A50:F50"/>
    <mergeCell ref="A51:F51"/>
    <mergeCell ref="A53:F53"/>
    <mergeCell ref="A55:F55"/>
    <mergeCell ref="A54:F54"/>
    <mergeCell ref="A52:F52"/>
    <mergeCell ref="A48:D48"/>
    <mergeCell ref="A32:D32"/>
    <mergeCell ref="A34:D34"/>
    <mergeCell ref="A28:C28"/>
    <mergeCell ref="A31:D31"/>
    <mergeCell ref="A33:D33"/>
    <mergeCell ref="A35:D35"/>
    <mergeCell ref="A39:D39"/>
    <mergeCell ref="A37:D37"/>
    <mergeCell ref="A36:D36"/>
    <mergeCell ref="A38:D38"/>
    <mergeCell ref="A44:E44"/>
    <mergeCell ref="A41:D41"/>
    <mergeCell ref="A46:D46"/>
    <mergeCell ref="A47:D47"/>
  </mergeCells>
  <phoneticPr fontId="0" type="noConversion"/>
  <dataValidations count="7">
    <dataValidation type="list" allowBlank="1" showInputMessage="1" showErrorMessage="1" sqref="E33">
      <formula1>"ESTIMATES ONLY, TENDER VALUES"</formula1>
    </dataValidation>
    <dataValidation type="list" allowBlank="1" showInputMessage="1" showErrorMessage="1" sqref="D26">
      <formula1>"PRELIMINARY DESIGN,DESIGN &amp; TENDER,WORKING DRAWING,CONSTRUCTION,COMPLETION"</formula1>
    </dataValidation>
    <dataValidation type="list" allowBlank="1" showInputMessage="1" showErrorMessage="1" sqref="D28 E29:E31">
      <formula1>"Y,N"</formula1>
    </dataValidation>
    <dataValidation type="list" allowBlank="1" showInputMessage="1" showErrorMessage="1" sqref="B8">
      <formula1>"CIVIL ENGINEERING SERVICE, STRUCTURAL ENGINEERING SERVICE,CIVIL &amp; STRUCTURAL ENGINEERING SERVICE"</formula1>
    </dataValidation>
    <dataValidation type="list" allowBlank="1" showInputMessage="1" showErrorMessage="1" sqref="D9">
      <formula1>"ENGINEERING PROJECT,BUILDING PROJECT"</formula1>
    </dataValidation>
    <dataValidation type="list" allowBlank="1" showInputMessage="1" showErrorMessage="1" sqref="D19">
      <formula1>"2009"</formula1>
    </dataValidation>
    <dataValidation type="list" allowBlank="1" showInputMessage="1" showErrorMessage="1" sqref="D10">
      <formula1>"YES,NO"</formula1>
    </dataValidation>
  </dataValidations>
  <printOptions horizontalCentered="1"/>
  <pageMargins left="0.74803149606299213" right="0.55118110236220474" top="0.78740157480314965" bottom="0.78740157480314965" header="0.51181102362204722" footer="0.51181102362204722"/>
  <pageSetup paperSize="9" scale="50" orientation="portrait" horizontalDpi="300" verticalDpi="300" r:id="rId2"/>
  <headerFooter alignWithMargins="0">
    <oddFooter>&amp;L&amp;"Arial,Regular"&amp;8&amp;F: &amp;A&amp;C&amp;"Arial,Regular"&amp;11&amp;P&amp;R&amp;"Arial,Regular"&amp;8&amp;D</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sheetPr>
  <dimension ref="A1:R112"/>
  <sheetViews>
    <sheetView topLeftCell="A4" zoomScale="70" zoomScaleNormal="70" zoomScaleSheetLayoutView="75" workbookViewId="0">
      <selection activeCell="A5" sqref="A5"/>
    </sheetView>
  </sheetViews>
  <sheetFormatPr defaultRowHeight="15" x14ac:dyDescent="0.2"/>
  <cols>
    <col min="1" max="1" width="13.33203125" customWidth="1"/>
    <col min="2" max="2" width="17.21875" customWidth="1"/>
    <col min="3" max="3" width="5.6640625" customWidth="1"/>
    <col min="4" max="4" width="5" customWidth="1"/>
    <col min="5" max="5" width="4.33203125" customWidth="1"/>
    <col min="6" max="6" width="2.44140625" customWidth="1"/>
    <col min="7" max="7" width="4.109375" customWidth="1"/>
    <col min="8" max="8" width="1.88671875" customWidth="1"/>
    <col min="9" max="9" width="6.6640625" customWidth="1"/>
    <col min="10" max="10" width="5.5546875" customWidth="1"/>
    <col min="11" max="11" width="12.21875" customWidth="1"/>
    <col min="12" max="12" width="3.21875" customWidth="1"/>
    <col min="13" max="13" width="13.88671875" customWidth="1"/>
    <col min="14" max="14" width="3.44140625" customWidth="1"/>
    <col min="15" max="15" width="15.109375" customWidth="1"/>
    <col min="16" max="16" width="4.109375" customWidth="1"/>
    <col min="17" max="17" width="18.77734375" customWidth="1"/>
  </cols>
  <sheetData>
    <row r="1" spans="1:18" ht="15.75" thickTop="1" x14ac:dyDescent="0.2">
      <c r="A1" s="279"/>
      <c r="B1" s="3"/>
      <c r="C1" s="3"/>
      <c r="D1" s="3"/>
      <c r="E1" s="3"/>
      <c r="F1" s="3"/>
      <c r="G1" s="3"/>
      <c r="H1" s="3"/>
      <c r="I1" s="3"/>
      <c r="J1" s="3"/>
      <c r="K1" s="3"/>
      <c r="L1" s="3"/>
      <c r="M1" s="3"/>
      <c r="N1" s="3"/>
      <c r="O1" s="3"/>
      <c r="P1" s="3"/>
      <c r="Q1" s="289"/>
    </row>
    <row r="2" spans="1:18" ht="47.25" customHeight="1" x14ac:dyDescent="0.2">
      <c r="A2" s="640" t="s">
        <v>329</v>
      </c>
      <c r="B2" s="638"/>
      <c r="C2" s="2"/>
      <c r="D2" s="1440" t="s">
        <v>138</v>
      </c>
      <c r="E2" s="1440"/>
      <c r="F2" s="1440"/>
      <c r="G2" s="1441"/>
      <c r="H2" s="1442"/>
      <c r="I2" s="1442"/>
      <c r="J2" s="2"/>
      <c r="K2" s="1443" t="str">
        <f>'Input Data'!E2</f>
        <v>FEE FOR CIVIL &amp; STRUCTURAL ENGINEERING SERVICES</v>
      </c>
      <c r="L2" s="1444"/>
      <c r="M2" s="1444"/>
      <c r="N2" s="1445"/>
      <c r="O2" s="1446"/>
      <c r="P2" s="1446"/>
      <c r="Q2" s="1447"/>
      <c r="R2" s="214"/>
    </row>
    <row r="3" spans="1:18" ht="37.5" customHeight="1" x14ac:dyDescent="0.2">
      <c r="A3" s="637"/>
      <c r="B3" s="638"/>
      <c r="C3" s="5"/>
      <c r="D3" s="5"/>
      <c r="E3" s="63"/>
      <c r="F3" s="274"/>
      <c r="G3" s="280"/>
      <c r="H3" s="280"/>
      <c r="I3" s="5"/>
      <c r="J3" s="5"/>
      <c r="K3" s="1448" t="str">
        <f>'Input Data'!E3</f>
        <v>ENGINEERING PROJECT:  2009 FEES</v>
      </c>
      <c r="L3" s="1449"/>
      <c r="M3" s="1449"/>
      <c r="N3" s="1449"/>
      <c r="O3" s="1450"/>
      <c r="P3" s="1450"/>
      <c r="Q3" s="1451"/>
      <c r="R3" s="214"/>
    </row>
    <row r="4" spans="1:18" ht="27" customHeight="1" x14ac:dyDescent="0.2">
      <c r="A4" s="210"/>
      <c r="B4" s="189"/>
      <c r="C4" s="1452" t="s">
        <v>160</v>
      </c>
      <c r="D4" s="1453"/>
      <c r="E4" s="1453"/>
      <c r="F4" s="1453"/>
      <c r="G4" s="1453"/>
      <c r="H4" s="1453"/>
      <c r="I4" s="1453"/>
      <c r="J4" s="1453"/>
      <c r="K4" s="2"/>
      <c r="L4" s="2"/>
      <c r="M4" s="2"/>
      <c r="N4" s="2"/>
      <c r="O4" s="2"/>
      <c r="P4" s="2"/>
      <c r="Q4" s="6"/>
      <c r="R4" s="214"/>
    </row>
    <row r="5" spans="1:18" x14ac:dyDescent="0.2">
      <c r="A5" s="4"/>
      <c r="B5" s="189"/>
      <c r="C5" s="189"/>
      <c r="D5" s="189"/>
      <c r="E5" s="275"/>
      <c r="F5" s="275"/>
      <c r="G5" s="275"/>
      <c r="H5" s="275"/>
      <c r="I5" s="275"/>
      <c r="J5" s="275"/>
      <c r="K5" s="275"/>
      <c r="L5" s="189"/>
      <c r="M5" s="189"/>
      <c r="N5" s="64"/>
      <c r="O5" s="64"/>
      <c r="P5" s="63"/>
      <c r="Q5" s="642" t="str">
        <f>'Input Data'!H4</f>
        <v>Version 3.2  2012-10</v>
      </c>
      <c r="R5" s="214"/>
    </row>
    <row r="6" spans="1:18" x14ac:dyDescent="0.2">
      <c r="A6" s="65" t="s">
        <v>21</v>
      </c>
      <c r="B6" s="1458">
        <f>'Input Data'!$D$11</f>
        <v>0</v>
      </c>
      <c r="C6" s="1459"/>
      <c r="D6" s="1459"/>
      <c r="E6" s="1459"/>
      <c r="F6" s="1459"/>
      <c r="G6" s="1459"/>
      <c r="H6" s="1459"/>
      <c r="I6" s="1459"/>
      <c r="J6" s="1459"/>
      <c r="K6" s="1459"/>
      <c r="L6" s="1459"/>
      <c r="M6" s="1459"/>
      <c r="N6" s="66"/>
      <c r="O6" s="66"/>
      <c r="P6" s="47"/>
      <c r="Q6" s="50"/>
      <c r="R6" s="214"/>
    </row>
    <row r="7" spans="1:18" x14ac:dyDescent="0.2">
      <c r="A7" s="67"/>
      <c r="B7" s="1458">
        <f>'Input Data'!$D$12</f>
        <v>0</v>
      </c>
      <c r="C7" s="1459"/>
      <c r="D7" s="1459"/>
      <c r="E7" s="1459"/>
      <c r="F7" s="1459"/>
      <c r="G7" s="1459"/>
      <c r="H7" s="1459"/>
      <c r="I7" s="1459"/>
      <c r="J7" s="1459"/>
      <c r="K7" s="1459"/>
      <c r="L7" s="1459"/>
      <c r="M7" s="1459"/>
      <c r="N7" s="66"/>
      <c r="O7" s="66"/>
      <c r="P7" s="47"/>
      <c r="Q7" s="50"/>
      <c r="R7" s="214"/>
    </row>
    <row r="8" spans="1:18" x14ac:dyDescent="0.2">
      <c r="A8" s="65" t="s">
        <v>22</v>
      </c>
      <c r="B8" s="1459">
        <f>'Input Data'!$D$13</f>
        <v>0</v>
      </c>
      <c r="C8" s="1459"/>
      <c r="D8" s="1459"/>
      <c r="E8" s="1459"/>
      <c r="F8" s="1459"/>
      <c r="G8" s="1459"/>
      <c r="H8" s="1459"/>
      <c r="I8" s="1459"/>
      <c r="J8" s="1459"/>
      <c r="K8" s="1459"/>
      <c r="L8" s="1459"/>
      <c r="M8" s="1459"/>
      <c r="N8" s="66"/>
      <c r="O8" s="66"/>
      <c r="P8" s="47"/>
      <c r="Q8" s="50"/>
      <c r="R8" s="214"/>
    </row>
    <row r="9" spans="1:18" ht="31.5" customHeight="1" thickBot="1" x14ac:dyDescent="0.25">
      <c r="A9" s="68" t="s">
        <v>19</v>
      </c>
      <c r="B9" s="1456">
        <f>'Input Data'!$D$14</f>
        <v>0</v>
      </c>
      <c r="C9" s="1457"/>
      <c r="D9" s="1457"/>
      <c r="E9" s="1457"/>
      <c r="F9" s="1457"/>
      <c r="G9" s="1457"/>
      <c r="H9" s="1457"/>
      <c r="I9" s="1457"/>
      <c r="J9" s="1457"/>
      <c r="K9" s="1457"/>
      <c r="L9" s="216" t="s">
        <v>218</v>
      </c>
      <c r="M9" s="228">
        <f>'Input Data'!D15</f>
        <v>0</v>
      </c>
      <c r="N9" s="229" t="s">
        <v>221</v>
      </c>
      <c r="O9" s="1454">
        <f>'Input Data'!F15</f>
        <v>0</v>
      </c>
      <c r="P9" s="1455"/>
      <c r="Q9" s="893">
        <f>'Input Data'!H15</f>
        <v>0</v>
      </c>
      <c r="R9" s="214"/>
    </row>
    <row r="10" spans="1:18" ht="16.5" thickTop="1" x14ac:dyDescent="0.2">
      <c r="A10" s="1480" t="s">
        <v>216</v>
      </c>
      <c r="B10" s="1481"/>
      <c r="C10" s="189"/>
      <c r="D10" s="1493">
        <f>'Input Data'!F5</f>
        <v>0</v>
      </c>
      <c r="E10" s="1493"/>
      <c r="F10" s="1493"/>
      <c r="G10" s="1493"/>
      <c r="H10" s="1493"/>
      <c r="I10" s="1493"/>
      <c r="J10" s="272" t="s">
        <v>218</v>
      </c>
      <c r="K10" s="916">
        <f>'Input Data'!F6</f>
        <v>0</v>
      </c>
      <c r="L10" s="213" t="s">
        <v>219</v>
      </c>
      <c r="M10" s="47"/>
      <c r="N10" s="189"/>
      <c r="O10" s="1490">
        <f>'Input Data'!D5</f>
        <v>0</v>
      </c>
      <c r="P10" s="1491"/>
      <c r="Q10" s="1492"/>
      <c r="R10" s="214"/>
    </row>
    <row r="11" spans="1:18" ht="15.75" x14ac:dyDescent="0.2">
      <c r="A11" s="797"/>
      <c r="B11" s="801" t="s">
        <v>342</v>
      </c>
      <c r="C11" s="1471">
        <f>'Input Data'!F8</f>
        <v>0</v>
      </c>
      <c r="D11" s="1472"/>
      <c r="E11" s="1472"/>
      <c r="F11" s="1472"/>
      <c r="G11" s="1472"/>
      <c r="H11" s="1472"/>
      <c r="I11" s="1472"/>
      <c r="J11" s="1472"/>
      <c r="K11" s="1472"/>
      <c r="L11" s="798" t="s">
        <v>220</v>
      </c>
      <c r="M11" s="799"/>
      <c r="N11" s="443"/>
      <c r="O11" s="1495">
        <f>'Input Data'!$D$6</f>
        <v>0</v>
      </c>
      <c r="P11" s="1496"/>
      <c r="Q11" s="800"/>
      <c r="R11" s="214"/>
    </row>
    <row r="12" spans="1:18" ht="15.75" x14ac:dyDescent="0.2">
      <c r="A12" s="65" t="s">
        <v>120</v>
      </c>
      <c r="B12" s="47"/>
      <c r="C12" s="73"/>
      <c r="D12" s="1494">
        <f>'Input Data'!D16</f>
        <v>0</v>
      </c>
      <c r="E12" s="1466"/>
      <c r="F12" s="1466"/>
      <c r="G12" s="1466"/>
      <c r="H12" s="1466"/>
      <c r="I12" s="1466"/>
      <c r="J12" s="273" t="s">
        <v>249</v>
      </c>
      <c r="K12" s="917">
        <f>'Input Data'!F7</f>
        <v>0</v>
      </c>
      <c r="L12" s="207" t="s">
        <v>127</v>
      </c>
      <c r="M12" s="47"/>
      <c r="N12" s="73"/>
      <c r="O12" s="1497" t="str">
        <f>'Input Data'!$D$26</f>
        <v>PRELIMINARY DESIGN</v>
      </c>
      <c r="P12" s="1464"/>
      <c r="Q12" s="1498"/>
      <c r="R12" s="214"/>
    </row>
    <row r="13" spans="1:18" x14ac:dyDescent="0.2">
      <c r="A13" s="65" t="s">
        <v>126</v>
      </c>
      <c r="B13" s="47"/>
      <c r="C13" s="73"/>
      <c r="D13" s="1426">
        <f>'Input Data'!$D$24</f>
        <v>0</v>
      </c>
      <c r="E13" s="1426"/>
      <c r="F13" s="1426"/>
      <c r="G13" s="1426"/>
      <c r="H13" s="1426"/>
      <c r="I13" s="1427"/>
      <c r="J13" s="1428"/>
      <c r="K13" s="73"/>
      <c r="L13" s="72" t="s">
        <v>20</v>
      </c>
      <c r="M13" s="47"/>
      <c r="N13" s="73"/>
      <c r="O13" s="73"/>
      <c r="P13" s="907">
        <f>'Input Data'!$D$23</f>
        <v>0</v>
      </c>
      <c r="Q13" s="74"/>
      <c r="R13" s="214"/>
    </row>
    <row r="14" spans="1:18" x14ac:dyDescent="0.2">
      <c r="A14" s="796" t="s">
        <v>207</v>
      </c>
      <c r="B14" s="47"/>
      <c r="C14" s="73"/>
      <c r="D14" s="1431">
        <f>'Input Data'!D17</f>
        <v>0</v>
      </c>
      <c r="E14" s="1431"/>
      <c r="F14" s="1431"/>
      <c r="G14" s="1431"/>
      <c r="H14" s="1431"/>
      <c r="I14" s="1431"/>
      <c r="J14" s="1431"/>
      <c r="K14" s="73"/>
      <c r="Q14" s="800"/>
      <c r="R14" s="214"/>
    </row>
    <row r="15" spans="1:18" ht="15.75" x14ac:dyDescent="0.2">
      <c r="A15" s="65" t="s">
        <v>34</v>
      </c>
      <c r="B15" s="47"/>
      <c r="C15" s="73"/>
      <c r="D15" s="1429">
        <f>'Input Data'!$D$18</f>
        <v>0</v>
      </c>
      <c r="E15" s="1429"/>
      <c r="F15" s="1429"/>
      <c r="G15" s="1429"/>
      <c r="H15" s="1429"/>
      <c r="I15" s="1429"/>
      <c r="J15" s="1430"/>
      <c r="K15" s="189"/>
      <c r="L15" s="1479" t="s">
        <v>154</v>
      </c>
      <c r="M15" s="1464"/>
      <c r="N15" s="1464"/>
      <c r="O15" s="1432">
        <f>'Input Data'!D22</f>
        <v>0</v>
      </c>
      <c r="P15" s="1430"/>
      <c r="Q15" s="215"/>
      <c r="R15" s="214"/>
    </row>
    <row r="16" spans="1:18" x14ac:dyDescent="0.2">
      <c r="A16" s="65" t="s">
        <v>35</v>
      </c>
      <c r="B16" s="47"/>
      <c r="C16" s="189"/>
      <c r="D16" s="1465" t="str">
        <f>'Input Data'!D20</f>
        <v>TIME BASED FEES</v>
      </c>
      <c r="E16" s="1466"/>
      <c r="F16" s="1466"/>
      <c r="G16" s="1466"/>
      <c r="H16" s="1466"/>
      <c r="I16" s="1466"/>
      <c r="J16" s="211"/>
      <c r="K16" s="188"/>
      <c r="L16" s="72" t="s">
        <v>23</v>
      </c>
      <c r="M16" s="47"/>
      <c r="N16" s="63"/>
      <c r="O16" s="75">
        <f>'Input Data'!$D$25</f>
        <v>0</v>
      </c>
      <c r="P16" s="63"/>
      <c r="Q16" s="76"/>
      <c r="R16" s="214"/>
    </row>
    <row r="17" spans="1:18" ht="16.5" thickBot="1" x14ac:dyDescent="0.25">
      <c r="A17" s="68" t="s">
        <v>136</v>
      </c>
      <c r="B17" s="71"/>
      <c r="C17" s="189"/>
      <c r="D17" s="1433" t="str">
        <f>'Input Data'!D9</f>
        <v>ENGINEERING PROJECT</v>
      </c>
      <c r="E17" s="1434"/>
      <c r="F17" s="1434"/>
      <c r="G17" s="1434"/>
      <c r="H17" s="1434"/>
      <c r="I17" s="1434"/>
      <c r="J17" s="1434"/>
      <c r="K17" s="69"/>
      <c r="L17" s="77" t="s">
        <v>128</v>
      </c>
      <c r="M17" s="71"/>
      <c r="N17" s="70"/>
      <c r="O17" s="78">
        <f>'Input Data'!D7</f>
        <v>0</v>
      </c>
      <c r="P17" s="79"/>
      <c r="Q17" s="80"/>
      <c r="R17" s="214"/>
    </row>
    <row r="18" spans="1:18" ht="30" customHeight="1" thickTop="1" x14ac:dyDescent="0.2">
      <c r="A18" s="1437" t="s">
        <v>302</v>
      </c>
      <c r="B18" s="1438"/>
      <c r="C18" s="1438"/>
      <c r="D18" s="1438"/>
      <c r="E18" s="1438"/>
      <c r="F18" s="1438"/>
      <c r="G18" s="1438"/>
      <c r="H18" s="1438"/>
      <c r="I18" s="1439"/>
      <c r="J18" s="1435">
        <f>IF('Input Data'!$F$33=1,80%*'Input Data'!$H$46,'Input Data'!$H$46)</f>
        <v>0</v>
      </c>
      <c r="K18" s="1436"/>
      <c r="L18" s="1424" t="s">
        <v>151</v>
      </c>
      <c r="M18" s="1423"/>
      <c r="N18" s="1423"/>
      <c r="O18" s="1423"/>
      <c r="P18" s="1425"/>
      <c r="Q18" s="728">
        <f>IF('Input Data'!$F$33=1,80%*'Input Data'!$H$43,'Input Data'!$H$43)</f>
        <v>0</v>
      </c>
      <c r="R18" s="214"/>
    </row>
    <row r="19" spans="1:18" ht="23.25" customHeight="1" thickBot="1" x14ac:dyDescent="0.25">
      <c r="A19" s="331"/>
      <c r="B19" s="230"/>
      <c r="C19" s="230"/>
      <c r="D19" s="230"/>
      <c r="E19" s="230"/>
      <c r="F19" s="230"/>
      <c r="G19" s="230"/>
      <c r="H19" s="230"/>
      <c r="I19" s="230"/>
      <c r="J19" s="81"/>
      <c r="K19" s="82"/>
      <c r="L19" s="1477" t="s">
        <v>152</v>
      </c>
      <c r="M19" s="1478"/>
      <c r="N19" s="1478"/>
      <c r="O19" s="1478"/>
      <c r="P19" s="1478"/>
      <c r="Q19" s="729">
        <f>IF('Input Data'!E29="y",IF('Input Data'!$F$33=1,80%*'Input Data'!$H$47,'Input Data'!$H$47),0)</f>
        <v>0</v>
      </c>
      <c r="R19" s="214"/>
    </row>
    <row r="20" spans="1:18" ht="21.75" customHeight="1" thickTop="1" x14ac:dyDescent="0.2">
      <c r="A20" s="83" t="s">
        <v>303</v>
      </c>
      <c r="B20" s="84"/>
      <c r="C20" s="84"/>
      <c r="D20" s="84"/>
      <c r="E20" s="84"/>
      <c r="F20" s="84"/>
      <c r="G20" s="84"/>
      <c r="H20" s="84"/>
      <c r="I20" s="84"/>
      <c r="J20" s="84"/>
      <c r="K20" s="84"/>
      <c r="L20" s="84"/>
      <c r="M20" s="84"/>
      <c r="N20" s="84"/>
      <c r="O20" s="84"/>
      <c r="P20" s="84"/>
      <c r="Q20" s="730"/>
      <c r="R20" s="214"/>
    </row>
    <row r="21" spans="1:18" ht="18" x14ac:dyDescent="0.2">
      <c r="A21" s="225" t="s">
        <v>240</v>
      </c>
      <c r="B21" s="43"/>
      <c r="C21" s="44"/>
      <c r="D21" s="86"/>
      <c r="E21" s="86"/>
      <c r="F21" s="86"/>
      <c r="G21" s="86"/>
      <c r="H21" s="86"/>
      <c r="I21" s="87"/>
      <c r="J21" s="88"/>
      <c r="K21" s="55">
        <f>IF('Input Data'!C9="E",IF('Input Data'!$C$19=9,VLOOKUP($Q$18,SCALE_2009CSE1,3)),0)</f>
        <v>0</v>
      </c>
      <c r="L21" s="100" t="s">
        <v>130</v>
      </c>
      <c r="M21" s="89">
        <f>IF('Input Data'!C9="e",IF('Input Data'!$C$19=9,VLOOKUP($Q$18,SCALE_2009CSE1,4)),0)</f>
        <v>0.125</v>
      </c>
      <c r="N21" s="90" t="s">
        <v>1</v>
      </c>
      <c r="O21" s="91">
        <f>IF('Input Data'!C9="e",($Q$18-(IF('Input Data'!$C$19=9,VLOOKUP($Q$18,SCALE_2009CSE1,1)))),Q18)</f>
        <v>0</v>
      </c>
      <c r="P21" s="92" t="s">
        <v>3</v>
      </c>
      <c r="Q21" s="731">
        <f>IF('Input Data'!$H$43&gt;'Input Data'!$H$23,(K21+M21*O21),0)</f>
        <v>0</v>
      </c>
      <c r="R21" s="214"/>
    </row>
    <row r="22" spans="1:18" ht="8.25" customHeight="1" x14ac:dyDescent="0.2">
      <c r="A22" s="93"/>
      <c r="B22" s="43"/>
      <c r="C22" s="44"/>
      <c r="D22" s="94"/>
      <c r="E22" s="94"/>
      <c r="F22" s="94"/>
      <c r="G22" s="94"/>
      <c r="H22" s="94"/>
      <c r="I22" s="44"/>
      <c r="J22" s="44"/>
      <c r="K22" s="55"/>
      <c r="L22" s="96"/>
      <c r="M22" s="97"/>
      <c r="N22" s="90"/>
      <c r="O22" s="55"/>
      <c r="P22" s="55"/>
      <c r="Q22" s="732"/>
      <c r="R22" s="214"/>
    </row>
    <row r="23" spans="1:18" ht="25.5" customHeight="1" x14ac:dyDescent="0.2">
      <c r="A23" s="1408" t="s">
        <v>241</v>
      </c>
      <c r="B23" s="1476"/>
      <c r="C23" s="1476"/>
      <c r="D23" s="1476"/>
      <c r="E23" s="231"/>
      <c r="F23" s="231"/>
      <c r="G23" s="231"/>
      <c r="H23" s="231"/>
      <c r="I23" s="98"/>
      <c r="J23" s="99"/>
      <c r="K23" s="55">
        <f>IF('Input Data'!C9="E",IF('Input Data'!$C$19=9,VLOOKUP($J$18,SCALE_2009CSE2,3)),0)</f>
        <v>0</v>
      </c>
      <c r="L23" s="100" t="s">
        <v>130</v>
      </c>
      <c r="M23" s="89">
        <f>IF('Input Data'!C9="e",IF('Input Data'!$C$19=9,VLOOKUP($J$18,SCALE_2009CSE2,4)),0)</f>
        <v>0.05</v>
      </c>
      <c r="N23" s="90" t="s">
        <v>27</v>
      </c>
      <c r="O23" s="91">
        <f>IF('Input Data'!C9="e",($J$18-(IF('Input Data'!$C$19=9,VLOOKUP($J$18,SCALE_2009CSE1,1)))),J18)</f>
        <v>0</v>
      </c>
      <c r="P23" s="92" t="s">
        <v>3</v>
      </c>
      <c r="Q23" s="731">
        <f>IF('Input Data'!$H$46&gt;'Input Data'!$H$23,(K23+M23*O23),0)</f>
        <v>0</v>
      </c>
      <c r="R23" s="214"/>
    </row>
    <row r="24" spans="1:18" ht="15" customHeight="1" x14ac:dyDescent="0.2">
      <c r="A24" s="1305"/>
      <c r="B24" s="231"/>
      <c r="C24" s="231"/>
      <c r="D24" s="231"/>
      <c r="E24" s="231"/>
      <c r="F24" s="231"/>
      <c r="G24" s="231"/>
      <c r="H24" s="231"/>
      <c r="I24" s="98"/>
      <c r="J24" s="99"/>
      <c r="K24" s="55"/>
      <c r="L24" s="100"/>
      <c r="M24" s="189"/>
      <c r="N24" s="101" t="s">
        <v>161</v>
      </c>
      <c r="O24" s="91"/>
      <c r="P24" s="92"/>
      <c r="Q24" s="733">
        <f>SUM(Q21:Q23)</f>
        <v>0</v>
      </c>
      <c r="R24" s="214"/>
    </row>
    <row r="25" spans="1:18" ht="7.5" customHeight="1" thickBot="1" x14ac:dyDescent="0.25">
      <c r="A25" s="93"/>
      <c r="B25" s="43"/>
      <c r="C25" s="44"/>
      <c r="D25" s="94"/>
      <c r="E25" s="94"/>
      <c r="F25" s="94"/>
      <c r="G25" s="94"/>
      <c r="H25" s="94"/>
      <c r="I25" s="44"/>
      <c r="J25" s="44"/>
      <c r="K25" s="95"/>
      <c r="L25" s="55"/>
      <c r="M25" s="97"/>
      <c r="N25" s="90"/>
      <c r="O25" s="55"/>
      <c r="P25" s="55"/>
      <c r="Q25" s="731"/>
      <c r="R25" s="214"/>
    </row>
    <row r="26" spans="1:18" x14ac:dyDescent="0.2">
      <c r="A26" s="1467" t="s">
        <v>236</v>
      </c>
      <c r="B26" s="1468"/>
      <c r="C26" s="1468"/>
      <c r="D26" s="472"/>
      <c r="E26" s="472"/>
      <c r="F26" s="472"/>
      <c r="G26" s="472"/>
      <c r="H26" s="472"/>
      <c r="I26" s="473"/>
      <c r="J26" s="474"/>
      <c r="K26" s="786">
        <f>IF('Input Data'!$E$26=1,Scales!$L$4,IF('Input Data'!$E$26=2,Scales!$L$5,IF('Input Data'!$E$26=3,Scales!$L$6,0.75)))</f>
        <v>0.2</v>
      </c>
      <c r="L26" s="476" t="s">
        <v>2</v>
      </c>
      <c r="M26" s="129">
        <f>'Input Data'!$H$34</f>
        <v>0</v>
      </c>
      <c r="N26" s="477" t="s">
        <v>27</v>
      </c>
      <c r="O26" s="129">
        <f>Q21</f>
        <v>0</v>
      </c>
      <c r="P26" s="478"/>
      <c r="Q26" s="734">
        <f>IF('Input Data'!H34&gt;0,IF('Input Data'!$D$28="N",K26*M26/M27*O26,0),0)</f>
        <v>0</v>
      </c>
      <c r="R26" s="214"/>
    </row>
    <row r="27" spans="1:18" x14ac:dyDescent="0.2">
      <c r="A27" s="1469"/>
      <c r="B27" s="1470"/>
      <c r="C27" s="1470"/>
      <c r="D27" s="43"/>
      <c r="E27" s="43"/>
      <c r="F27" s="43"/>
      <c r="G27" s="43"/>
      <c r="H27" s="43"/>
      <c r="I27" s="111"/>
      <c r="J27" s="94"/>
      <c r="K27" s="787"/>
      <c r="L27" s="55"/>
      <c r="M27" s="471">
        <f>IF('Input Data'!$H$34&gt;0,'Input Data'!$H$43,0)</f>
        <v>0</v>
      </c>
      <c r="N27" s="90"/>
      <c r="O27" s="55"/>
      <c r="P27" s="95"/>
      <c r="Q27" s="732"/>
      <c r="R27" s="214"/>
    </row>
    <row r="28" spans="1:18" ht="8.25" customHeight="1" x14ac:dyDescent="0.2">
      <c r="A28" s="112"/>
      <c r="B28" s="113"/>
      <c r="C28" s="43"/>
      <c r="D28" s="43"/>
      <c r="E28" s="43"/>
      <c r="F28" s="43"/>
      <c r="G28" s="43"/>
      <c r="H28" s="43"/>
      <c r="I28" s="114"/>
      <c r="J28" s="99"/>
      <c r="K28" s="788"/>
      <c r="L28" s="116"/>
      <c r="M28" s="116"/>
      <c r="N28" s="117"/>
      <c r="O28" s="116"/>
      <c r="P28" s="116"/>
      <c r="Q28" s="735"/>
      <c r="R28" s="214"/>
    </row>
    <row r="29" spans="1:18" ht="21.75" customHeight="1" x14ac:dyDescent="0.2">
      <c r="A29" s="1311" t="s">
        <v>144</v>
      </c>
      <c r="B29" s="1312"/>
      <c r="C29" s="1312"/>
      <c r="D29" s="1312"/>
      <c r="E29" s="14"/>
      <c r="F29" s="14"/>
      <c r="G29" s="14"/>
      <c r="H29" s="14"/>
      <c r="I29" s="114">
        <f>IF('Input Data'!C19&gt;2,IF('Input Data'!H35&gt;0,0.25,0),0)</f>
        <v>0</v>
      </c>
      <c r="J29" s="86" t="s">
        <v>1</v>
      </c>
      <c r="K29" s="787">
        <f>IF('Input Data'!$E$26=1,Scales!$L$4,IF('Input Data'!$E$26=2,Scales!$L$5,IF('Input Data'!$E$26=3,Scales!$L$6,0.75)))</f>
        <v>0.2</v>
      </c>
      <c r="L29" s="92" t="s">
        <v>2</v>
      </c>
      <c r="M29" s="55">
        <f>'Input Data'!$H$35</f>
        <v>0</v>
      </c>
      <c r="N29" s="90" t="s">
        <v>27</v>
      </c>
      <c r="O29" s="116">
        <f>Q21</f>
        <v>0</v>
      </c>
      <c r="P29" s="116"/>
      <c r="Q29" s="735">
        <f>IF('Input Data'!H35&gt;0,IF('Input Data'!$D$28="N",I29*K29*M29/M30*O29,0),0)</f>
        <v>0</v>
      </c>
      <c r="R29" s="214"/>
    </row>
    <row r="30" spans="1:18" ht="12.75" customHeight="1" x14ac:dyDescent="0.2">
      <c r="A30" s="1475"/>
      <c r="B30" s="1428"/>
      <c r="C30" s="1428"/>
      <c r="D30" s="1428"/>
      <c r="E30" s="8"/>
      <c r="F30" s="8"/>
      <c r="G30" s="8"/>
      <c r="H30" s="8"/>
      <c r="I30" s="114"/>
      <c r="J30" s="99"/>
      <c r="K30" s="788"/>
      <c r="L30" s="116"/>
      <c r="M30" s="471">
        <f>IF('Input Data'!$H$35&gt;0,'Input Data'!$H$43,0)</f>
        <v>0</v>
      </c>
      <c r="N30" s="117"/>
      <c r="O30" s="116"/>
      <c r="P30" s="116"/>
      <c r="Q30" s="735"/>
      <c r="R30" s="214"/>
    </row>
    <row r="31" spans="1:18" ht="12.75" customHeight="1" x14ac:dyDescent="0.2">
      <c r="A31" s="9"/>
      <c r="B31" s="8"/>
      <c r="C31" s="8"/>
      <c r="D31" s="8"/>
      <c r="E31" s="8"/>
      <c r="F31" s="8"/>
      <c r="G31" s="8"/>
      <c r="H31" s="8"/>
      <c r="I31" s="114"/>
      <c r="J31" s="99"/>
      <c r="K31" s="788"/>
      <c r="L31" s="116"/>
      <c r="M31" s="116"/>
      <c r="N31" s="117"/>
      <c r="O31" s="116"/>
      <c r="P31" s="116"/>
      <c r="Q31" s="735"/>
      <c r="R31" s="214"/>
    </row>
    <row r="32" spans="1:18" ht="25.5" customHeight="1" x14ac:dyDescent="0.2">
      <c r="A32" s="1408" t="s">
        <v>242</v>
      </c>
      <c r="B32" s="1315"/>
      <c r="C32" s="1460"/>
      <c r="D32" s="1461"/>
      <c r="E32" s="232"/>
      <c r="F32" s="232"/>
      <c r="G32" s="232"/>
      <c r="H32" s="232"/>
      <c r="I32" s="114">
        <f>IF('Input Data'!$C$19&gt;2,IF('Input Data'!$H$36&gt;0,1.25,0),0)</f>
        <v>0</v>
      </c>
      <c r="J32" s="86" t="s">
        <v>1</v>
      </c>
      <c r="K32" s="787">
        <f>IF('Input Data'!$E$26=1,Scales!$L$4,IF('Input Data'!$E$26=2,Scales!$L$5,IF('Input Data'!$E$26=3,Scales!$L$6,0.75)))</f>
        <v>0.2</v>
      </c>
      <c r="L32" s="92" t="s">
        <v>2</v>
      </c>
      <c r="M32" s="55">
        <f>'Input Data'!$H$36</f>
        <v>0</v>
      </c>
      <c r="N32" s="90" t="s">
        <v>27</v>
      </c>
      <c r="O32" s="55">
        <f>Q21</f>
        <v>0</v>
      </c>
      <c r="P32" s="55"/>
      <c r="Q32" s="735">
        <f>IF('Input Data'!H36&gt;0,IF('Input Data'!$D$28="N",I32*K32*M32/M33*O32,0),0)</f>
        <v>0</v>
      </c>
      <c r="R32" s="214"/>
    </row>
    <row r="33" spans="1:18" ht="12.75" customHeight="1" x14ac:dyDescent="0.2">
      <c r="A33" s="1463"/>
      <c r="B33" s="1464"/>
      <c r="C33" s="1464"/>
      <c r="D33" s="1464"/>
      <c r="E33" s="43"/>
      <c r="F33" s="43"/>
      <c r="G33" s="43"/>
      <c r="H33" s="43"/>
      <c r="I33" s="114"/>
      <c r="J33" s="99"/>
      <c r="K33" s="788"/>
      <c r="L33" s="116"/>
      <c r="M33" s="471">
        <f>IF('Input Data'!$H$36&gt;0,'Input Data'!$H$43,0)</f>
        <v>0</v>
      </c>
      <c r="N33" s="117"/>
      <c r="O33" s="116"/>
      <c r="P33" s="116"/>
      <c r="Q33" s="735"/>
      <c r="R33" s="214"/>
    </row>
    <row r="34" spans="1:18" ht="12.75" customHeight="1" x14ac:dyDescent="0.2">
      <c r="A34" s="112"/>
      <c r="B34" s="113"/>
      <c r="C34" s="43"/>
      <c r="D34" s="43"/>
      <c r="E34" s="43"/>
      <c r="F34" s="43"/>
      <c r="G34" s="43"/>
      <c r="H34" s="43"/>
      <c r="I34" s="114"/>
      <c r="J34" s="99"/>
      <c r="K34" s="788"/>
      <c r="L34" s="116"/>
      <c r="M34" s="116"/>
      <c r="N34" s="117"/>
      <c r="O34" s="116"/>
      <c r="P34" s="116"/>
      <c r="Q34" s="735"/>
      <c r="R34" s="214"/>
    </row>
    <row r="35" spans="1:18" ht="25.5" customHeight="1" x14ac:dyDescent="0.2">
      <c r="A35" s="1408" t="s">
        <v>243</v>
      </c>
      <c r="B35" s="1315"/>
      <c r="C35" s="1460"/>
      <c r="D35" s="1461"/>
      <c r="E35" s="1462"/>
      <c r="F35" s="1462"/>
      <c r="G35" s="232"/>
      <c r="H35" s="232"/>
      <c r="I35" s="118">
        <f>IF('Input Data'!$C$19&gt;2,IF('Input Data'!$H$37&gt;0,0.33,0),0)</f>
        <v>0</v>
      </c>
      <c r="J35" s="86" t="s">
        <v>1</v>
      </c>
      <c r="K35" s="787">
        <f>IF('Input Data'!$E$26=1,Scales!$L$4,IF('Input Data'!$E$26=2,Scales!$L$5,IF('Input Data'!$E$26=3,Scales!$L$6,0.75)))</f>
        <v>0.2</v>
      </c>
      <c r="L35" s="92" t="s">
        <v>2</v>
      </c>
      <c r="M35" s="55">
        <f>'Input Data'!$H$37</f>
        <v>0</v>
      </c>
      <c r="N35" s="90" t="s">
        <v>27</v>
      </c>
      <c r="O35" s="55">
        <f>Q21</f>
        <v>0</v>
      </c>
      <c r="P35" s="55"/>
      <c r="Q35" s="735">
        <f>IF('Input Data'!H37&gt;0,IF('Input Data'!$D$28="N",I35*K35*M35/M36*O35,0),0)</f>
        <v>0</v>
      </c>
      <c r="R35" s="214"/>
    </row>
    <row r="36" spans="1:18" ht="19.5" customHeight="1" x14ac:dyDescent="0.2">
      <c r="A36" s="1463"/>
      <c r="B36" s="1464"/>
      <c r="C36" s="1464"/>
      <c r="D36" s="1464"/>
      <c r="E36" s="1462"/>
      <c r="F36" s="1462"/>
      <c r="G36" s="43"/>
      <c r="H36" s="43"/>
      <c r="I36" s="114"/>
      <c r="J36" s="99"/>
      <c r="K36" s="787"/>
      <c r="L36" s="92"/>
      <c r="M36" s="471">
        <f>IF('Input Data'!$H$37&gt;0,'Input Data'!$H$43,0)</f>
        <v>0</v>
      </c>
      <c r="N36" s="117"/>
      <c r="O36" s="119"/>
      <c r="P36" s="116"/>
      <c r="Q36" s="735"/>
      <c r="R36" s="214"/>
    </row>
    <row r="37" spans="1:18" ht="12" customHeight="1" x14ac:dyDescent="0.2">
      <c r="A37" s="57"/>
      <c r="B37" s="58"/>
      <c r="C37" s="58"/>
      <c r="D37" s="58"/>
      <c r="E37" s="58"/>
      <c r="F37" s="58"/>
      <c r="G37" s="58"/>
      <c r="H37" s="58"/>
      <c r="I37" s="58"/>
      <c r="J37" s="58"/>
      <c r="K37" s="789"/>
      <c r="L37" s="58"/>
      <c r="M37" s="58"/>
      <c r="N37" s="58"/>
      <c r="O37" s="58"/>
      <c r="P37" s="58"/>
      <c r="Q37" s="736"/>
      <c r="R37" s="214"/>
    </row>
    <row r="38" spans="1:18" ht="22.5" customHeight="1" x14ac:dyDescent="0.2">
      <c r="A38" s="1311" t="s">
        <v>164</v>
      </c>
      <c r="B38" s="1473"/>
      <c r="C38" s="1473"/>
      <c r="D38" s="1473"/>
      <c r="E38" s="1474"/>
      <c r="F38" s="233"/>
      <c r="G38" s="114">
        <f>IF('Input Data'!$H$38&gt;0,0.33,0)</f>
        <v>0</v>
      </c>
      <c r="H38" s="220" t="s">
        <v>1</v>
      </c>
      <c r="I38" s="114">
        <f>IF('Input Data'!$C$19&gt;2,IF('Input Data'!$H$38&gt;0,1.25,0),0)</f>
        <v>0</v>
      </c>
      <c r="J38" s="86" t="s">
        <v>1</v>
      </c>
      <c r="K38" s="787">
        <f>IF('Input Data'!$E$26=1,Scales!$L$4,IF('Input Data'!$E$26=2,Scales!$L$5,IF('Input Data'!$E$26=3,Scales!$L$6,0.75)))</f>
        <v>0.2</v>
      </c>
      <c r="L38" s="92" t="s">
        <v>2</v>
      </c>
      <c r="M38" s="55">
        <f>'Input Data'!$H$38</f>
        <v>0</v>
      </c>
      <c r="N38" s="90" t="s">
        <v>27</v>
      </c>
      <c r="O38" s="116">
        <f>Q21</f>
        <v>0</v>
      </c>
      <c r="P38" s="116"/>
      <c r="Q38" s="735">
        <f>IF('Input Data'!H38&gt;0,IF('Input Data'!$D$28="N",G38*I38*K38*M38/M39*O38,0),0)</f>
        <v>0</v>
      </c>
      <c r="R38" s="214"/>
    </row>
    <row r="39" spans="1:18" ht="13.5" customHeight="1" x14ac:dyDescent="0.2">
      <c r="A39" s="1475"/>
      <c r="B39" s="1428"/>
      <c r="C39" s="1428"/>
      <c r="D39" s="1428"/>
      <c r="E39" s="1474"/>
      <c r="F39" s="233"/>
      <c r="G39" s="233"/>
      <c r="H39" s="233"/>
      <c r="I39" s="114"/>
      <c r="J39" s="99"/>
      <c r="K39" s="787"/>
      <c r="L39" s="116"/>
      <c r="M39" s="471">
        <f>IF('Input Data'!$H$38&gt;0,'Input Data'!$H$43,0)</f>
        <v>0</v>
      </c>
      <c r="N39" s="117"/>
      <c r="O39" s="116"/>
      <c r="P39" s="116"/>
      <c r="Q39" s="735"/>
      <c r="R39" s="214"/>
    </row>
    <row r="40" spans="1:18" ht="8.25" customHeight="1" x14ac:dyDescent="0.2">
      <c r="A40" s="10"/>
      <c r="B40" s="17"/>
      <c r="C40" s="17"/>
      <c r="D40" s="17"/>
      <c r="E40" s="233"/>
      <c r="F40" s="233"/>
      <c r="G40" s="233"/>
      <c r="H40" s="233"/>
      <c r="I40" s="114"/>
      <c r="J40" s="99"/>
      <c r="K40" s="788"/>
      <c r="L40" s="116"/>
      <c r="M40" s="116"/>
      <c r="N40" s="117"/>
      <c r="O40" s="116"/>
      <c r="P40" s="116"/>
      <c r="Q40" s="735"/>
      <c r="R40" s="214"/>
    </row>
    <row r="41" spans="1:18" ht="19.5" customHeight="1" x14ac:dyDescent="0.2">
      <c r="A41" s="1311" t="s">
        <v>165</v>
      </c>
      <c r="B41" s="1473"/>
      <c r="C41" s="1473"/>
      <c r="D41" s="1473"/>
      <c r="E41" s="1474"/>
      <c r="F41" s="233"/>
      <c r="G41" s="114">
        <f>IF('Input Data'!$H$39&gt;0,0.33,0)</f>
        <v>0</v>
      </c>
      <c r="H41" s="220" t="s">
        <v>1</v>
      </c>
      <c r="I41" s="120">
        <f>IF('Input Data'!$C$19&gt;2,IF('Input Data'!$H$39&gt;0,0.25,0),0)</f>
        <v>0</v>
      </c>
      <c r="J41" s="86" t="s">
        <v>1</v>
      </c>
      <c r="K41" s="787">
        <f>IF('Input Data'!$E$26=1,Scales!$L$4,IF('Input Data'!$E$26=2,Scales!$L$5,IF('Input Data'!$E$26=3,Scales!$L$6,0.75)))</f>
        <v>0.2</v>
      </c>
      <c r="L41" s="92" t="s">
        <v>2</v>
      </c>
      <c r="M41" s="55">
        <f>'Input Data'!$H$39</f>
        <v>0</v>
      </c>
      <c r="N41" s="90" t="s">
        <v>27</v>
      </c>
      <c r="O41" s="116">
        <f>Q21</f>
        <v>0</v>
      </c>
      <c r="P41" s="116"/>
      <c r="Q41" s="735">
        <f>IF('Input Data'!H39&gt;0,IF('Input Data'!$D$28="N",G41*I41*K41*M41/M42*O41,0),0)</f>
        <v>0</v>
      </c>
      <c r="R41" s="214"/>
    </row>
    <row r="42" spans="1:18" ht="20.25" customHeight="1" x14ac:dyDescent="0.2">
      <c r="A42" s="1475"/>
      <c r="B42" s="1428"/>
      <c r="C42" s="1428"/>
      <c r="D42" s="1428"/>
      <c r="E42" s="1474"/>
      <c r="F42" s="233"/>
      <c r="G42" s="233"/>
      <c r="H42" s="233"/>
      <c r="I42" s="114"/>
      <c r="J42" s="99"/>
      <c r="K42" s="787"/>
      <c r="L42" s="116"/>
      <c r="M42" s="471">
        <f>IF('Input Data'!$H$39&gt;0,'Input Data'!$H$43,0)</f>
        <v>0</v>
      </c>
      <c r="N42" s="117"/>
      <c r="O42" s="116"/>
      <c r="P42" s="116"/>
      <c r="Q42" s="735"/>
      <c r="R42" s="214"/>
    </row>
    <row r="43" spans="1:18" ht="13.5" customHeight="1" x14ac:dyDescent="0.2">
      <c r="A43" s="10"/>
      <c r="B43" s="17"/>
      <c r="C43" s="17"/>
      <c r="D43" s="17"/>
      <c r="E43" s="233"/>
      <c r="F43" s="233"/>
      <c r="G43" s="233"/>
      <c r="H43" s="233"/>
      <c r="I43" s="114"/>
      <c r="J43" s="99"/>
      <c r="K43" s="788"/>
      <c r="L43" s="116"/>
      <c r="M43" s="116"/>
      <c r="N43" s="117"/>
      <c r="O43" s="116"/>
      <c r="P43" s="116"/>
      <c r="Q43" s="735"/>
      <c r="R43" s="214"/>
    </row>
    <row r="44" spans="1:18" ht="18.75" customHeight="1" x14ac:dyDescent="0.2">
      <c r="A44" s="1311" t="s">
        <v>142</v>
      </c>
      <c r="B44" s="1473"/>
      <c r="C44" s="1473"/>
      <c r="D44" s="1473"/>
      <c r="E44" s="233"/>
      <c r="F44" s="233"/>
      <c r="G44" s="114">
        <f>IF('Input Data'!$H$40&gt;0,1.25,0)</f>
        <v>0</v>
      </c>
      <c r="H44" s="220" t="s">
        <v>1</v>
      </c>
      <c r="I44" s="120">
        <f>IF('Input Data'!$C$19&gt;2,IF('Input Data'!$H$40&gt;0,0.25,0),0)</f>
        <v>0</v>
      </c>
      <c r="J44" s="86" t="s">
        <v>1</v>
      </c>
      <c r="K44" s="787">
        <f>IF('Input Data'!$E$26=1,Scales!$L$4,IF('Input Data'!$E$26=2,Scales!$L$5,IF('Input Data'!$E$26=3,Scales!$L$6,0.75)))</f>
        <v>0.2</v>
      </c>
      <c r="L44" s="92" t="s">
        <v>2</v>
      </c>
      <c r="M44" s="55">
        <f>'Input Data'!$H$40</f>
        <v>0</v>
      </c>
      <c r="N44" s="90" t="s">
        <v>27</v>
      </c>
      <c r="O44" s="116">
        <f>Q21</f>
        <v>0</v>
      </c>
      <c r="P44" s="116"/>
      <c r="Q44" s="735">
        <f>IF('Input Data'!H40&gt;0,IF('Input Data'!$D$28="N",G44*I44*K44*M44/M45*O44,0),0)</f>
        <v>0</v>
      </c>
      <c r="R44" s="214"/>
    </row>
    <row r="45" spans="1:18" ht="13.5" customHeight="1" x14ac:dyDescent="0.2">
      <c r="A45" s="1475"/>
      <c r="B45" s="1428"/>
      <c r="C45" s="1428"/>
      <c r="D45" s="1428"/>
      <c r="E45" s="233"/>
      <c r="F45" s="233"/>
      <c r="G45" s="233"/>
      <c r="H45" s="233"/>
      <c r="I45" s="114"/>
      <c r="J45" s="99"/>
      <c r="K45" s="787"/>
      <c r="L45" s="116"/>
      <c r="M45" s="471">
        <f>IF('Input Data'!$H$40&gt;0,'Input Data'!$H$43,0)</f>
        <v>0</v>
      </c>
      <c r="N45" s="117"/>
      <c r="O45" s="116"/>
      <c r="P45" s="116"/>
      <c r="Q45" s="735"/>
      <c r="R45" s="214"/>
    </row>
    <row r="46" spans="1:18" ht="10.5" customHeight="1" x14ac:dyDescent="0.2">
      <c r="A46" s="10"/>
      <c r="B46" s="17"/>
      <c r="C46" s="17"/>
      <c r="D46" s="17"/>
      <c r="E46" s="233"/>
      <c r="F46" s="233"/>
      <c r="G46" s="233"/>
      <c r="H46" s="233"/>
      <c r="I46" s="114"/>
      <c r="J46" s="99"/>
      <c r="K46" s="788"/>
      <c r="L46" s="116"/>
      <c r="M46" s="116"/>
      <c r="N46" s="117"/>
      <c r="O46" s="116"/>
      <c r="P46" s="116"/>
      <c r="Q46" s="735"/>
      <c r="R46" s="214"/>
    </row>
    <row r="47" spans="1:18" ht="18" customHeight="1" x14ac:dyDescent="0.2">
      <c r="A47" s="1484" t="s">
        <v>166</v>
      </c>
      <c r="B47" s="1485"/>
      <c r="C47" s="1485"/>
      <c r="D47" s="1485"/>
      <c r="E47" s="114">
        <f>IF('Input Data'!$H$41&gt;0,1.25,0)</f>
        <v>0</v>
      </c>
      <c r="F47" s="927" t="s">
        <v>1</v>
      </c>
      <c r="G47" s="114">
        <f>IF('Input Data'!$H$41&gt;0,0.33,0)</f>
        <v>0</v>
      </c>
      <c r="H47" s="927" t="s">
        <v>1</v>
      </c>
      <c r="I47" s="120">
        <f>IF('Input Data'!$C$19&gt;2,IF('Input Data'!$H$41&gt;0,0.25,0),0)</f>
        <v>0</v>
      </c>
      <c r="J47" s="928" t="s">
        <v>1</v>
      </c>
      <c r="K47" s="929">
        <f>IF('Input Data'!$E$26=1,Scales!$L$4,IF('Input Data'!$E$26=2,Scales!$L$5,IF('Input Data'!$E$26=3,Scales!$L$6,0.75)))</f>
        <v>0.2</v>
      </c>
      <c r="L47" s="930" t="s">
        <v>2</v>
      </c>
      <c r="M47" s="931">
        <f>'Input Data'!$H$41</f>
        <v>0</v>
      </c>
      <c r="N47" s="932" t="s">
        <v>27</v>
      </c>
      <c r="O47" s="116">
        <f>Q21</f>
        <v>0</v>
      </c>
      <c r="P47" s="116"/>
      <c r="Q47" s="735">
        <f>IF('Input Data'!H41&gt;0,IF('Input Data'!$D$28="N",E47*G47*I47*K47*M47/M48*O47,0),0)</f>
        <v>0</v>
      </c>
      <c r="R47" s="214"/>
    </row>
    <row r="48" spans="1:18" ht="26.25" customHeight="1" x14ac:dyDescent="0.2">
      <c r="A48" s="1486"/>
      <c r="B48" s="1487"/>
      <c r="C48" s="1487"/>
      <c r="D48" s="1487"/>
      <c r="E48" s="933"/>
      <c r="F48" s="933"/>
      <c r="G48" s="933"/>
      <c r="H48" s="933"/>
      <c r="I48" s="114"/>
      <c r="J48" s="99"/>
      <c r="K48" s="929"/>
      <c r="L48" s="116"/>
      <c r="M48" s="934">
        <f>IF('Input Data'!$H$41&gt;0,'Input Data'!$H$43,0)</f>
        <v>0</v>
      </c>
      <c r="N48" s="117"/>
      <c r="O48" s="116"/>
      <c r="P48" s="116"/>
      <c r="Q48" s="735"/>
      <c r="R48" s="214"/>
    </row>
    <row r="49" spans="1:18" ht="21" customHeight="1" x14ac:dyDescent="0.2">
      <c r="A49" s="935"/>
      <c r="B49" s="933"/>
      <c r="C49" s="933"/>
      <c r="D49" s="933"/>
      <c r="E49" s="933"/>
      <c r="F49" s="933"/>
      <c r="G49" s="933"/>
      <c r="H49" s="933"/>
      <c r="I49" s="114"/>
      <c r="J49" s="99"/>
      <c r="K49" s="936"/>
      <c r="L49" s="116"/>
      <c r="M49" s="116"/>
      <c r="N49" s="117"/>
      <c r="O49" s="223" t="s">
        <v>224</v>
      </c>
      <c r="P49" s="116"/>
      <c r="Q49" s="737">
        <f>IF(Q18=0,0,SUM(Q26:Q48))</f>
        <v>0</v>
      </c>
      <c r="R49" s="214"/>
    </row>
    <row r="50" spans="1:18" ht="7.5" customHeight="1" thickBot="1" x14ac:dyDescent="0.25">
      <c r="A50" s="112"/>
      <c r="B50" s="113"/>
      <c r="C50" s="922"/>
      <c r="D50" s="51"/>
      <c r="E50" s="937"/>
      <c r="F50" s="922"/>
      <c r="G50" s="922"/>
      <c r="H50" s="922"/>
      <c r="I50" s="114"/>
      <c r="J50" s="99"/>
      <c r="K50" s="115"/>
      <c r="L50" s="116"/>
      <c r="M50" s="116"/>
      <c r="N50" s="117"/>
      <c r="O50" s="116"/>
      <c r="P50" s="116"/>
      <c r="Q50" s="738"/>
      <c r="R50" s="214"/>
    </row>
    <row r="51" spans="1:18" ht="19.5" customHeight="1" x14ac:dyDescent="0.2">
      <c r="A51" s="1405" t="s">
        <v>145</v>
      </c>
      <c r="B51" s="1406"/>
      <c r="C51" s="1406"/>
      <c r="D51" s="1406"/>
      <c r="E51" s="1406"/>
      <c r="F51" s="1406"/>
      <c r="G51" s="1406"/>
      <c r="H51" s="1406"/>
      <c r="I51" s="1406"/>
      <c r="J51" s="1406"/>
      <c r="K51" s="1406"/>
      <c r="L51" s="1407"/>
      <c r="M51" s="1407"/>
      <c r="N51" s="938"/>
      <c r="O51" s="939"/>
      <c r="P51" s="476"/>
      <c r="Q51" s="739"/>
      <c r="R51" s="214"/>
    </row>
    <row r="52" spans="1:18" ht="10.5" customHeight="1" x14ac:dyDescent="0.2">
      <c r="A52" s="11"/>
      <c r="B52" s="940"/>
      <c r="C52" s="940"/>
      <c r="D52" s="940"/>
      <c r="E52" s="940"/>
      <c r="F52" s="940"/>
      <c r="G52" s="940"/>
      <c r="H52" s="940"/>
      <c r="I52" s="940"/>
      <c r="J52" s="940"/>
      <c r="K52" s="940"/>
      <c r="L52" s="941"/>
      <c r="M52" s="941"/>
      <c r="N52" s="932"/>
      <c r="O52" s="942"/>
      <c r="P52" s="92"/>
      <c r="Q52" s="740"/>
      <c r="R52" s="214"/>
    </row>
    <row r="53" spans="1:18" ht="19.5" customHeight="1" x14ac:dyDescent="0.2">
      <c r="A53" s="943" t="s">
        <v>167</v>
      </c>
      <c r="B53" s="922"/>
      <c r="C53" s="936"/>
      <c r="D53" s="922"/>
      <c r="E53" s="922"/>
      <c r="F53" s="922"/>
      <c r="G53" s="922"/>
      <c r="H53" s="922"/>
      <c r="I53" s="937"/>
      <c r="J53" s="928"/>
      <c r="K53" s="944"/>
      <c r="L53" s="944"/>
      <c r="M53" s="929">
        <f>IF('Input Data'!$E$26=1,Scales!$L$4,IF('Input Data'!$E$26=2,Scales!$L$5,IF('Input Data'!$E$26=3,Scales!$L$6,0.75)))</f>
        <v>0.2</v>
      </c>
      <c r="N53" s="930" t="s">
        <v>2</v>
      </c>
      <c r="O53" s="931">
        <f>$Q$23</f>
        <v>0</v>
      </c>
      <c r="P53" s="95"/>
      <c r="Q53" s="741">
        <f>IF('Input Data'!D28="Y",0,IF(J18=0,0,M53*O53))</f>
        <v>0</v>
      </c>
      <c r="R53" s="214"/>
    </row>
    <row r="54" spans="1:18" ht="9.75" customHeight="1" x14ac:dyDescent="0.2">
      <c r="A54" s="943"/>
      <c r="B54" s="922"/>
      <c r="C54" s="922"/>
      <c r="D54" s="922"/>
      <c r="E54" s="922"/>
      <c r="F54" s="922"/>
      <c r="G54" s="922"/>
      <c r="H54" s="922"/>
      <c r="I54" s="937"/>
      <c r="J54" s="928"/>
      <c r="K54" s="936"/>
      <c r="L54" s="930"/>
      <c r="M54" s="931"/>
      <c r="N54" s="932"/>
      <c r="O54" s="931"/>
      <c r="P54" s="95"/>
      <c r="Q54" s="732"/>
      <c r="R54" s="214"/>
    </row>
    <row r="55" spans="1:18" ht="7.5" customHeight="1" thickBot="1" x14ac:dyDescent="0.25">
      <c r="A55" s="184"/>
      <c r="B55" s="24"/>
      <c r="C55" s="945"/>
      <c r="D55" s="945"/>
      <c r="E55" s="945"/>
      <c r="F55" s="945"/>
      <c r="G55" s="945"/>
      <c r="H55" s="945"/>
      <c r="I55" s="221"/>
      <c r="J55" s="137"/>
      <c r="K55" s="139"/>
      <c r="L55" s="25"/>
      <c r="M55" s="25"/>
      <c r="N55" s="131"/>
      <c r="O55" s="25"/>
      <c r="P55" s="25"/>
      <c r="Q55" s="742"/>
      <c r="R55" s="214"/>
    </row>
    <row r="56" spans="1:18" ht="12" customHeight="1" x14ac:dyDescent="0.2">
      <c r="A56" s="112"/>
      <c r="B56" s="113"/>
      <c r="C56" s="922"/>
      <c r="D56" s="922"/>
      <c r="E56" s="922"/>
      <c r="F56" s="922"/>
      <c r="G56" s="922"/>
      <c r="H56" s="922"/>
      <c r="I56" s="114"/>
      <c r="J56" s="99"/>
      <c r="K56" s="115"/>
      <c r="L56" s="116"/>
      <c r="M56" s="116"/>
      <c r="N56" s="117"/>
      <c r="O56" s="116"/>
      <c r="P56" s="116"/>
      <c r="Q56" s="735"/>
      <c r="R56" s="214"/>
    </row>
    <row r="57" spans="1:18" x14ac:dyDescent="0.2">
      <c r="A57" s="40" t="s">
        <v>269</v>
      </c>
      <c r="B57" s="113"/>
      <c r="C57" s="922"/>
      <c r="D57" s="922"/>
      <c r="E57" s="922"/>
      <c r="F57" s="922"/>
      <c r="G57" s="922"/>
      <c r="H57" s="922"/>
      <c r="I57" s="946">
        <f>IF('Input Data'!$E$29="Y",IF('Input Data'!$E$26=1,1,IF('Input Data'!$E$26&lt;5,'Input Data'!$D$27,1)),0)</f>
        <v>0</v>
      </c>
      <c r="J57" s="944" t="s">
        <v>27</v>
      </c>
      <c r="K57" s="115">
        <f>IF('Input Data'!$E$29="y",0.01,0)</f>
        <v>0</v>
      </c>
      <c r="L57" s="932" t="s">
        <v>1</v>
      </c>
      <c r="M57" s="929">
        <f>IF('Input Data'!$E$26=1,Scales!$L$4,IF('Input Data'!$E$26=2,Scales!$L$5,IF('Input Data'!$E$26=3,Scales!$L$6,0.75)))</f>
        <v>0.2</v>
      </c>
      <c r="N57" s="932" t="s">
        <v>2</v>
      </c>
      <c r="O57" s="116">
        <f>IF('Input Data'!D28="Y",0,IF('Input Data'!E29="Y",$Q$19,0))</f>
        <v>0</v>
      </c>
      <c r="P57" s="92" t="s">
        <v>3</v>
      </c>
      <c r="Q57" s="743">
        <f>IF('Input Data'!$D$28="Y",0,IF(Q19=0,0,(I57*K57*M57*O57)))</f>
        <v>0</v>
      </c>
      <c r="R57" s="214"/>
    </row>
    <row r="58" spans="1:18" ht="9" customHeight="1" thickBot="1" x14ac:dyDescent="0.25">
      <c r="A58" s="23"/>
      <c r="B58" s="24"/>
      <c r="C58" s="221"/>
      <c r="D58" s="947"/>
      <c r="E58" s="947"/>
      <c r="F58" s="947"/>
      <c r="G58" s="947"/>
      <c r="H58" s="947"/>
      <c r="I58" s="948"/>
      <c r="J58" s="949"/>
      <c r="K58" s="25"/>
      <c r="L58" s="291"/>
      <c r="M58" s="25"/>
      <c r="N58" s="131"/>
      <c r="O58" s="25"/>
      <c r="P58" s="132"/>
      <c r="Q58" s="742"/>
      <c r="R58" s="214"/>
    </row>
    <row r="59" spans="1:18" ht="19.5" customHeight="1" thickBot="1" x14ac:dyDescent="0.25">
      <c r="A59" s="950"/>
      <c r="B59" s="951"/>
      <c r="C59" s="951"/>
      <c r="D59" s="951"/>
      <c r="E59" s="951"/>
      <c r="F59" s="951"/>
      <c r="G59" s="951"/>
      <c r="H59" s="951"/>
      <c r="I59" s="951"/>
      <c r="J59" s="951"/>
      <c r="K59" s="951"/>
      <c r="L59" s="951"/>
      <c r="M59" s="951"/>
      <c r="N59" s="951"/>
      <c r="O59" s="604" t="s">
        <v>304</v>
      </c>
      <c r="P59" s="300"/>
      <c r="Q59" s="744">
        <f>'Invoice WTW'!S45</f>
        <v>0</v>
      </c>
      <c r="R59" s="214"/>
    </row>
    <row r="60" spans="1:18" ht="20.25" customHeight="1" thickBot="1" x14ac:dyDescent="0.25">
      <c r="A60" s="952"/>
      <c r="B60" s="37"/>
      <c r="C60" s="953"/>
      <c r="D60" s="37"/>
      <c r="E60" s="37"/>
      <c r="F60" s="37"/>
      <c r="G60" s="953"/>
      <c r="H60" s="37"/>
      <c r="I60" s="37"/>
      <c r="J60" s="37"/>
      <c r="K60" s="38"/>
      <c r="L60" s="38"/>
      <c r="M60" s="953"/>
      <c r="N60" s="953"/>
      <c r="O60" s="926" t="s">
        <v>330</v>
      </c>
      <c r="P60" s="479"/>
      <c r="Q60" s="745">
        <f>IF(Q18=0,0,Q49+Q53+Q57+Q59)</f>
        <v>0</v>
      </c>
      <c r="R60" s="214"/>
    </row>
    <row r="61" spans="1:18" ht="24.75" customHeight="1" thickTop="1" x14ac:dyDescent="0.2">
      <c r="A61" s="954" t="s">
        <v>143</v>
      </c>
      <c r="B61" s="791"/>
      <c r="C61" s="791"/>
      <c r="D61" s="791"/>
      <c r="E61" s="791"/>
      <c r="F61" s="791"/>
      <c r="G61" s="791"/>
      <c r="H61" s="791"/>
      <c r="I61" s="791"/>
      <c r="J61" s="791"/>
      <c r="K61" s="791"/>
      <c r="L61" s="791"/>
      <c r="M61" s="791"/>
      <c r="N61" s="791"/>
      <c r="O61" s="791"/>
      <c r="P61" s="791"/>
      <c r="Q61" s="792"/>
      <c r="R61" s="214"/>
    </row>
    <row r="62" spans="1:18" ht="22.5" customHeight="1" x14ac:dyDescent="0.2">
      <c r="A62" s="955" t="s">
        <v>132</v>
      </c>
      <c r="B62" s="113"/>
      <c r="C62" s="113"/>
      <c r="D62" s="113"/>
      <c r="E62" s="113"/>
      <c r="F62" s="113"/>
      <c r="G62" s="113"/>
      <c r="H62" s="113"/>
      <c r="I62" s="113"/>
      <c r="J62" s="113"/>
      <c r="K62" s="113"/>
      <c r="L62" s="113"/>
      <c r="M62" s="113"/>
      <c r="N62" s="99"/>
      <c r="O62" s="135"/>
      <c r="P62" s="113"/>
      <c r="Q62" s="735"/>
      <c r="R62" s="214"/>
    </row>
    <row r="63" spans="1:18" x14ac:dyDescent="0.2">
      <c r="A63" s="1416" t="s">
        <v>236</v>
      </c>
      <c r="B63" s="1417"/>
      <c r="C63" s="1417"/>
      <c r="D63" s="928"/>
      <c r="E63" s="928"/>
      <c r="F63" s="928"/>
      <c r="G63" s="928"/>
      <c r="H63" s="928"/>
      <c r="I63" s="922"/>
      <c r="J63" s="922"/>
      <c r="K63" s="936">
        <f>IF('Input Data'!$E$26&lt;4,0,IF('Input Data'!$E$26=4,0.2,IF('Input Data'!$E$26=5,0.25)))</f>
        <v>0</v>
      </c>
      <c r="L63" s="956" t="s">
        <v>2</v>
      </c>
      <c r="M63" s="957">
        <f>IF('Input Data'!$E$26&gt;3,'Input Data'!H50,0)</f>
        <v>0</v>
      </c>
      <c r="N63" s="932" t="s">
        <v>27</v>
      </c>
      <c r="O63" s="957">
        <f>IF('Input Data'!$E$26&lt;4,0,$Q$21)</f>
        <v>0</v>
      </c>
      <c r="P63" s="55"/>
      <c r="Q63" s="732">
        <f>IF('Input Data'!H50&gt;0,IF('Input Data'!$E$26&lt;4,0,K63*M63/M64*O63),0)</f>
        <v>0</v>
      </c>
      <c r="R63" s="214"/>
    </row>
    <row r="64" spans="1:18" x14ac:dyDescent="0.2">
      <c r="A64" s="1418"/>
      <c r="B64" s="1417"/>
      <c r="C64" s="1417"/>
      <c r="D64" s="924"/>
      <c r="E64" s="924"/>
      <c r="F64" s="924"/>
      <c r="G64" s="924"/>
      <c r="H64" s="924"/>
      <c r="I64" s="922"/>
      <c r="J64" s="922"/>
      <c r="K64" s="936"/>
      <c r="L64" s="958"/>
      <c r="M64" s="959">
        <f>IF('Input Data'!$E$26&lt;4,0,'Input Data'!$H$43)</f>
        <v>0</v>
      </c>
      <c r="N64" s="932"/>
      <c r="O64" s="931"/>
      <c r="P64" s="55"/>
      <c r="Q64" s="732"/>
      <c r="R64" s="214"/>
    </row>
    <row r="65" spans="1:18" ht="9" customHeight="1" x14ac:dyDescent="0.2">
      <c r="A65" s="943"/>
      <c r="B65" s="922"/>
      <c r="C65" s="958"/>
      <c r="D65" s="924"/>
      <c r="E65" s="924"/>
      <c r="F65" s="924"/>
      <c r="G65" s="924"/>
      <c r="H65" s="924"/>
      <c r="I65" s="922"/>
      <c r="J65" s="922"/>
      <c r="K65" s="936"/>
      <c r="L65" s="958"/>
      <c r="M65" s="960"/>
      <c r="N65" s="932"/>
      <c r="O65" s="931"/>
      <c r="P65" s="55"/>
      <c r="Q65" s="732"/>
      <c r="R65" s="214"/>
    </row>
    <row r="66" spans="1:18" ht="16.5" customHeight="1" x14ac:dyDescent="0.2">
      <c r="A66" s="1408" t="s">
        <v>139</v>
      </c>
      <c r="B66" s="1409"/>
      <c r="C66" s="1410"/>
      <c r="D66" s="928"/>
      <c r="E66" s="928"/>
      <c r="F66" s="928"/>
      <c r="G66" s="928"/>
      <c r="H66" s="928"/>
      <c r="I66" s="961">
        <f>IF('Input Data'!$H$51&gt;0,1.25,0)</f>
        <v>0</v>
      </c>
      <c r="J66" s="924" t="s">
        <v>27</v>
      </c>
      <c r="K66" s="936">
        <f>IF('Input Data'!$E$26&lt;4,0,IF('Input Data'!$E$26=4,0.2,IF('Input Data'!$E$26=5,0.25)))</f>
        <v>0</v>
      </c>
      <c r="L66" s="956" t="s">
        <v>2</v>
      </c>
      <c r="M66" s="957">
        <f>IF('Input Data'!$E$26&gt;3,'Input Data'!H51,0)</f>
        <v>0</v>
      </c>
      <c r="N66" s="932" t="s">
        <v>27</v>
      </c>
      <c r="O66" s="957">
        <f>IF('Input Data'!$E$26&lt;4,0,$Q$21)</f>
        <v>0</v>
      </c>
      <c r="P66" s="92"/>
      <c r="Q66" s="732">
        <f>IF('Input Data'!H51&gt;0,IF('Input Data'!$E$26&lt;4,0,I66*K66*M66/M67*O66),0)</f>
        <v>0</v>
      </c>
      <c r="R66" s="214"/>
    </row>
    <row r="67" spans="1:18" x14ac:dyDescent="0.2">
      <c r="A67" s="1411"/>
      <c r="B67" s="1412"/>
      <c r="C67" s="1412"/>
      <c r="D67" s="99"/>
      <c r="E67" s="99"/>
      <c r="F67" s="99"/>
      <c r="G67" s="99"/>
      <c r="H67" s="99"/>
      <c r="I67" s="922"/>
      <c r="J67" s="922"/>
      <c r="K67" s="115"/>
      <c r="L67" s="113"/>
      <c r="M67" s="959">
        <f>IF('Input Data'!$E$26&lt;4,0,'Input Data'!$H$43)</f>
        <v>0</v>
      </c>
      <c r="N67" s="117"/>
      <c r="O67" s="116"/>
      <c r="P67" s="116"/>
      <c r="Q67" s="735"/>
      <c r="R67" s="214"/>
    </row>
    <row r="68" spans="1:18" x14ac:dyDescent="0.2">
      <c r="A68" s="235"/>
      <c r="B68" s="232"/>
      <c r="C68" s="232"/>
      <c r="D68" s="99"/>
      <c r="E68" s="99"/>
      <c r="F68" s="99"/>
      <c r="G68" s="99"/>
      <c r="H68" s="99"/>
      <c r="I68" s="43"/>
      <c r="J68" s="43"/>
      <c r="K68" s="115"/>
      <c r="L68" s="113"/>
      <c r="M68" s="95"/>
      <c r="N68" s="117"/>
      <c r="O68" s="223" t="s">
        <v>224</v>
      </c>
      <c r="P68" s="116"/>
      <c r="Q68" s="737">
        <f>IF(Q18=0,0,SUM(Q63:Q67))</f>
        <v>0</v>
      </c>
      <c r="R68" s="214"/>
    </row>
    <row r="69" spans="1:18" ht="7.5" customHeight="1" thickBot="1" x14ac:dyDescent="0.25">
      <c r="A69" s="236"/>
      <c r="B69" s="237"/>
      <c r="C69" s="237"/>
      <c r="D69" s="137"/>
      <c r="E69" s="137"/>
      <c r="F69" s="137"/>
      <c r="G69" s="137"/>
      <c r="H69" s="137"/>
      <c r="I69" s="138"/>
      <c r="J69" s="138"/>
      <c r="K69" s="139"/>
      <c r="L69" s="24"/>
      <c r="M69" s="140"/>
      <c r="N69" s="131"/>
      <c r="O69" s="25"/>
      <c r="P69" s="25"/>
      <c r="Q69" s="742"/>
      <c r="R69" s="214"/>
    </row>
    <row r="70" spans="1:18" ht="15.75" x14ac:dyDescent="0.2">
      <c r="A70" s="1419" t="s">
        <v>145</v>
      </c>
      <c r="B70" s="1420"/>
      <c r="C70" s="1420"/>
      <c r="D70" s="1420"/>
      <c r="E70" s="1420"/>
      <c r="F70" s="1420"/>
      <c r="G70" s="1420"/>
      <c r="H70" s="1420"/>
      <c r="I70" s="1420"/>
      <c r="J70" s="1420"/>
      <c r="K70" s="1420"/>
      <c r="L70" s="1421"/>
      <c r="M70" s="1421"/>
      <c r="N70" s="90"/>
      <c r="O70" s="128"/>
      <c r="P70" s="92"/>
      <c r="Q70" s="740"/>
      <c r="R70" s="214"/>
    </row>
    <row r="71" spans="1:18" ht="15.75" x14ac:dyDescent="0.2">
      <c r="A71" s="11"/>
      <c r="B71" s="234"/>
      <c r="C71" s="234"/>
      <c r="D71" s="234"/>
      <c r="E71" s="234"/>
      <c r="F71" s="234"/>
      <c r="G71" s="234"/>
      <c r="H71" s="234"/>
      <c r="I71" s="234"/>
      <c r="J71" s="234"/>
      <c r="K71" s="234"/>
      <c r="L71" s="232"/>
      <c r="M71" s="232"/>
      <c r="N71" s="90"/>
      <c r="O71" s="128"/>
      <c r="P71" s="92"/>
      <c r="Q71" s="740"/>
      <c r="R71" s="214"/>
    </row>
    <row r="72" spans="1:18" x14ac:dyDescent="0.2">
      <c r="A72" s="93" t="s">
        <v>167</v>
      </c>
      <c r="B72" s="43"/>
      <c r="C72" s="98"/>
      <c r="D72" s="43"/>
      <c r="E72" s="43"/>
      <c r="F72" s="43"/>
      <c r="G72" s="43"/>
      <c r="H72" s="43"/>
      <c r="I72" s="189"/>
      <c r="J72" s="86"/>
      <c r="K72" s="98">
        <f>IF('Input Data'!$E$26&lt;4,0,IF('Input Data'!$E$26=4,0.2,IF('Input Data'!$E$26=5,0.25)))</f>
        <v>0</v>
      </c>
      <c r="L72" s="92" t="s">
        <v>2</v>
      </c>
      <c r="M72" s="136">
        <v>1</v>
      </c>
      <c r="N72" s="90" t="s">
        <v>27</v>
      </c>
      <c r="O72" s="55">
        <f>IF('Input Data'!E26&gt;3,Q23,0)</f>
        <v>0</v>
      </c>
      <c r="P72" s="95"/>
      <c r="Q72" s="741">
        <f>K72*O72</f>
        <v>0</v>
      </c>
      <c r="R72" s="214"/>
    </row>
    <row r="73" spans="1:18" ht="18" x14ac:dyDescent="0.2">
      <c r="B73" s="43"/>
      <c r="C73" s="43"/>
      <c r="D73" s="43"/>
      <c r="E73" s="43"/>
      <c r="F73" s="217"/>
      <c r="G73" s="43"/>
      <c r="H73" s="43"/>
      <c r="I73" s="189"/>
      <c r="J73" s="86"/>
      <c r="K73" s="98"/>
      <c r="L73" s="92"/>
      <c r="M73" s="471"/>
      <c r="N73" s="90"/>
      <c r="O73" s="55"/>
      <c r="P73" s="95"/>
      <c r="Q73" s="732"/>
      <c r="R73" s="214"/>
    </row>
    <row r="74" spans="1:18" ht="15.75" thickBot="1" x14ac:dyDescent="0.25">
      <c r="A74" s="112"/>
      <c r="B74" s="113"/>
      <c r="C74" s="43"/>
      <c r="D74" s="43"/>
      <c r="E74" s="43"/>
      <c r="F74" s="43"/>
      <c r="G74" s="43"/>
      <c r="H74" s="43"/>
      <c r="I74" s="114"/>
      <c r="J74" s="99"/>
      <c r="K74" s="115"/>
      <c r="L74" s="116"/>
      <c r="M74" s="116"/>
      <c r="N74" s="117"/>
      <c r="O74" s="116"/>
      <c r="P74" s="116"/>
      <c r="Q74" s="735"/>
      <c r="R74" s="214"/>
    </row>
    <row r="75" spans="1:18" ht="15.75" x14ac:dyDescent="0.2">
      <c r="A75" s="480" t="s">
        <v>269</v>
      </c>
      <c r="B75" s="481"/>
      <c r="C75" s="472"/>
      <c r="D75" s="472"/>
      <c r="E75" s="472"/>
      <c r="F75" s="472"/>
      <c r="G75" s="472"/>
      <c r="H75" s="472"/>
      <c r="I75" s="921">
        <f>IF('Input Data'!E29="Y",IF('Input Data'!$E$26&lt;5,0,'Input Data'!H55/'Input Data'!H47),0)</f>
        <v>0</v>
      </c>
      <c r="J75" s="923" t="s">
        <v>27</v>
      </c>
      <c r="K75" s="482">
        <f>IF('Input Data'!$E$29="y",0.01,0)</f>
        <v>0</v>
      </c>
      <c r="L75" s="474" t="s">
        <v>1</v>
      </c>
      <c r="M75" s="475">
        <f>IF('Input Data'!$E$26&lt;4,0,IF('Input Data'!$E$26=4,0.2,IF('Input Data'!$E$26=5,0.25)))</f>
        <v>0</v>
      </c>
      <c r="N75" s="477" t="s">
        <v>2</v>
      </c>
      <c r="O75" s="483">
        <f>IF('Input Data'!E29 ="Y",IF('Input Data'!E26&gt;3,Q19,0),0)</f>
        <v>0</v>
      </c>
      <c r="P75" s="476" t="s">
        <v>3</v>
      </c>
      <c r="Q75" s="746">
        <f>I75*K75*M75*O75</f>
        <v>0</v>
      </c>
      <c r="R75" s="214"/>
    </row>
    <row r="76" spans="1:18" ht="9.75" customHeight="1" x14ac:dyDescent="0.2">
      <c r="A76" s="41"/>
      <c r="B76" s="113"/>
      <c r="C76" s="43"/>
      <c r="D76" s="43"/>
      <c r="E76" s="43"/>
      <c r="F76" s="43"/>
      <c r="G76" s="43"/>
      <c r="H76" s="43"/>
      <c r="I76" s="43"/>
      <c r="J76" s="43"/>
      <c r="K76" s="115"/>
      <c r="L76" s="86"/>
      <c r="M76" s="98"/>
      <c r="N76" s="90"/>
      <c r="O76" s="223"/>
      <c r="P76" s="92"/>
      <c r="Q76" s="735"/>
      <c r="R76" s="214"/>
    </row>
    <row r="77" spans="1:18" ht="9" customHeight="1" thickBot="1" x14ac:dyDescent="0.25">
      <c r="A77" s="23"/>
      <c r="B77" s="24"/>
      <c r="C77" s="138"/>
      <c r="D77" s="138"/>
      <c r="E77" s="138"/>
      <c r="F77" s="138"/>
      <c r="G77" s="138"/>
      <c r="H77" s="138"/>
      <c r="I77" s="138"/>
      <c r="J77" s="138"/>
      <c r="K77" s="221"/>
      <c r="L77" s="222"/>
      <c r="M77" s="110"/>
      <c r="N77" s="132"/>
      <c r="O77" s="25"/>
      <c r="P77" s="132"/>
      <c r="Q77" s="742"/>
      <c r="R77" s="214"/>
    </row>
    <row r="78" spans="1:18" ht="23.25" customHeight="1" thickBot="1" x14ac:dyDescent="0.25">
      <c r="A78" s="249"/>
      <c r="B78" s="189"/>
      <c r="C78" s="251"/>
      <c r="D78" s="238"/>
      <c r="E78" s="26"/>
      <c r="F78" s="26"/>
      <c r="G78" s="238"/>
      <c r="H78" s="27"/>
      <c r="I78" s="239"/>
      <c r="J78" s="28"/>
      <c r="K78" s="29"/>
      <c r="L78" s="29"/>
      <c r="M78" s="30"/>
      <c r="N78" s="30"/>
      <c r="O78" s="605" t="s">
        <v>155</v>
      </c>
      <c r="P78" s="31"/>
      <c r="Q78" s="747">
        <f>'Invoice WTW'!S54</f>
        <v>0</v>
      </c>
      <c r="R78" s="214"/>
    </row>
    <row r="79" spans="1:18" ht="23.25" customHeight="1" thickBot="1" x14ac:dyDescent="0.25">
      <c r="A79" s="240"/>
      <c r="B79" s="32"/>
      <c r="C79" s="241"/>
      <c r="D79" s="241"/>
      <c r="E79" s="33"/>
      <c r="F79" s="33"/>
      <c r="G79" s="241"/>
      <c r="H79" s="34"/>
      <c r="I79" s="35"/>
      <c r="J79" s="36"/>
      <c r="K79" s="252"/>
      <c r="L79" s="37"/>
      <c r="M79" s="38"/>
      <c r="N79" s="38"/>
      <c r="O79" s="606" t="s">
        <v>331</v>
      </c>
      <c r="P79" s="38"/>
      <c r="Q79" s="745">
        <f>Q68+Q72+Q75+Q78</f>
        <v>0</v>
      </c>
      <c r="R79" s="214"/>
    </row>
    <row r="80" spans="1:18" ht="12.75" customHeight="1" thickTop="1" x14ac:dyDescent="0.2">
      <c r="A80" s="57"/>
      <c r="B80" s="58"/>
      <c r="C80" s="58"/>
      <c r="D80" s="58"/>
      <c r="E80" s="58"/>
      <c r="F80" s="58"/>
      <c r="G80" s="58"/>
      <c r="H80" s="58"/>
      <c r="I80" s="58"/>
      <c r="J80" s="58"/>
      <c r="K80" s="58"/>
      <c r="L80" s="58"/>
      <c r="M80" s="58"/>
      <c r="N80" s="58"/>
      <c r="O80" s="58"/>
      <c r="P80" s="58"/>
      <c r="Q80" s="736"/>
      <c r="R80" s="214"/>
    </row>
    <row r="81" spans="1:18" ht="20.25" customHeight="1" x14ac:dyDescent="0.2">
      <c r="A81" s="607" t="s">
        <v>268</v>
      </c>
      <c r="B81" s="113"/>
      <c r="C81" s="113"/>
      <c r="D81" s="113"/>
      <c r="E81" s="113"/>
      <c r="F81" s="113"/>
      <c r="G81" s="257"/>
      <c r="H81" s="113"/>
      <c r="I81" s="189"/>
      <c r="J81" s="113"/>
      <c r="K81" s="257"/>
      <c r="L81" s="113"/>
      <c r="M81" s="113"/>
      <c r="N81" s="113"/>
      <c r="O81" s="113"/>
      <c r="P81" s="113"/>
      <c r="Q81" s="738"/>
      <c r="R81" s="214"/>
    </row>
    <row r="82" spans="1:18" ht="20.25" customHeight="1" x14ac:dyDescent="0.2">
      <c r="A82" s="41"/>
      <c r="B82" s="113"/>
      <c r="C82" s="43"/>
      <c r="D82" s="43"/>
      <c r="E82" s="43"/>
      <c r="F82" s="43"/>
      <c r="G82" s="43"/>
      <c r="H82" s="43"/>
      <c r="I82" s="130">
        <f>IF('Input Data'!$E$31="Y",IF('Input Data'!$E$26=1,1,IF('Input Data'!$E$26&lt;5,'Input Data'!$D$27,'Input Data'!H53/'Input Data'!H43)),0)</f>
        <v>0</v>
      </c>
      <c r="J82" s="924" t="s">
        <v>27</v>
      </c>
      <c r="K82" s="130">
        <f>IF('Input Data'!$E$31="y",0.07,0)</f>
        <v>0</v>
      </c>
      <c r="L82" s="86" t="s">
        <v>1</v>
      </c>
      <c r="M82" s="787">
        <f>IF('Input Data'!$E$26=1,Scales!$L$4,IF('Input Data'!$E$26=2,Scales!$L$5,IF('Input Data'!$E$26=3,Scales!$L$6,IF('Input Data'!$E$26=4,0.95,1))))</f>
        <v>0.2</v>
      </c>
      <c r="N82" s="90" t="s">
        <v>2</v>
      </c>
      <c r="O82" s="55">
        <f>IF('Input Data'!E31="Y",Q24,0)</f>
        <v>0</v>
      </c>
      <c r="P82" s="92" t="s">
        <v>3</v>
      </c>
      <c r="Q82" s="735">
        <f>I82*K82*M82*O82</f>
        <v>0</v>
      </c>
      <c r="R82" s="214"/>
    </row>
    <row r="83" spans="1:18" ht="8.25" customHeight="1" thickBot="1" x14ac:dyDescent="0.25">
      <c r="A83" s="41"/>
      <c r="B83" s="113"/>
      <c r="C83" s="43"/>
      <c r="D83" s="43"/>
      <c r="E83" s="43"/>
      <c r="F83" s="43"/>
      <c r="G83" s="43"/>
      <c r="H83" s="43"/>
      <c r="I83" s="43"/>
      <c r="J83" s="43"/>
      <c r="K83" s="130"/>
      <c r="L83" s="86"/>
      <c r="M83" s="98"/>
      <c r="N83" s="90"/>
      <c r="O83" s="55"/>
      <c r="P83" s="92"/>
      <c r="Q83" s="735"/>
      <c r="R83" s="214"/>
    </row>
    <row r="84" spans="1:18" ht="20.25" customHeight="1" thickBot="1" x14ac:dyDescent="0.25">
      <c r="A84" s="484"/>
      <c r="B84" s="37"/>
      <c r="C84" s="37"/>
      <c r="D84" s="37"/>
      <c r="E84" s="37"/>
      <c r="F84" s="37"/>
      <c r="G84" s="485" t="s">
        <v>173</v>
      </c>
      <c r="H84" s="37"/>
      <c r="I84" s="241"/>
      <c r="J84" s="37"/>
      <c r="K84" s="484"/>
      <c r="L84" s="37"/>
      <c r="M84" s="37"/>
      <c r="N84" s="37"/>
      <c r="O84" s="37"/>
      <c r="P84" s="37"/>
      <c r="Q84" s="748">
        <f>IF(Q18&gt;0,Q60+Q79+Q82,0)</f>
        <v>0</v>
      </c>
      <c r="R84" s="214"/>
    </row>
    <row r="85" spans="1:18" ht="20.25" customHeight="1" thickTop="1" thickBot="1" x14ac:dyDescent="0.25">
      <c r="A85" s="757"/>
      <c r="B85" s="567"/>
      <c r="C85" s="567"/>
      <c r="D85" s="571"/>
      <c r="E85" s="758"/>
      <c r="F85" s="758"/>
      <c r="G85" s="569"/>
      <c r="H85" s="570"/>
      <c r="I85" s="758"/>
      <c r="J85" s="570"/>
      <c r="K85" s="573"/>
      <c r="L85" s="570"/>
      <c r="M85" s="586"/>
      <c r="N85" s="643" t="s">
        <v>314</v>
      </c>
      <c r="O85" s="644">
        <f>'Input Data'!D21</f>
        <v>1</v>
      </c>
      <c r="P85" s="574" t="s">
        <v>313</v>
      </c>
      <c r="Q85" s="749">
        <f>O85*Q84</f>
        <v>0</v>
      </c>
      <c r="R85" s="214"/>
    </row>
    <row r="86" spans="1:18" ht="20.25" customHeight="1" thickTop="1" thickBot="1" x14ac:dyDescent="0.25">
      <c r="A86" s="757"/>
      <c r="B86" s="567"/>
      <c r="C86" s="567"/>
      <c r="D86" s="571"/>
      <c r="E86" s="758"/>
      <c r="F86" s="758"/>
      <c r="G86" s="569"/>
      <c r="H86" s="570"/>
      <c r="I86" s="758"/>
      <c r="J86" s="570"/>
      <c r="K86" s="573"/>
      <c r="L86" s="570"/>
      <c r="M86" s="586"/>
      <c r="N86" s="643"/>
      <c r="O86" s="759" t="s">
        <v>359</v>
      </c>
      <c r="P86" s="574"/>
      <c r="Q86" s="760">
        <f>'Input Data'!H10*'Input Data'!F10</f>
        <v>0</v>
      </c>
      <c r="R86" s="214"/>
    </row>
    <row r="87" spans="1:18" ht="23.25" customHeight="1" thickTop="1" x14ac:dyDescent="0.2">
      <c r="A87" s="182" t="s">
        <v>245</v>
      </c>
      <c r="B87" s="113"/>
      <c r="C87" s="113"/>
      <c r="D87" s="113"/>
      <c r="E87" s="113"/>
      <c r="F87" s="113"/>
      <c r="G87" s="113"/>
      <c r="H87" s="113"/>
      <c r="I87" s="113"/>
      <c r="J87" s="113"/>
      <c r="K87" s="266"/>
      <c r="L87" s="141"/>
      <c r="M87" s="113"/>
      <c r="N87" s="146"/>
      <c r="O87" s="113"/>
      <c r="P87" s="146"/>
      <c r="Q87" s="735"/>
      <c r="R87" s="214"/>
    </row>
    <row r="88" spans="1:18" ht="15.6" customHeight="1" x14ac:dyDescent="0.2">
      <c r="A88" s="40" t="s">
        <v>233</v>
      </c>
      <c r="B88" s="113"/>
      <c r="C88" s="113"/>
      <c r="D88" s="113"/>
      <c r="E88" s="113"/>
      <c r="F88" s="113"/>
      <c r="G88" s="113"/>
      <c r="H88" s="113"/>
      <c r="I88" s="113"/>
      <c r="J88" s="146" t="s">
        <v>134</v>
      </c>
      <c r="K88" s="146"/>
      <c r="L88" s="141"/>
      <c r="M88" s="142" t="s">
        <v>7</v>
      </c>
      <c r="N88" s="113"/>
      <c r="O88" s="141"/>
      <c r="P88" s="143" t="s">
        <v>123</v>
      </c>
      <c r="Q88" s="735">
        <f>IF(Q24&gt;0,0,'Time Based'!H21)</f>
        <v>0</v>
      </c>
      <c r="R88" s="214"/>
    </row>
    <row r="89" spans="1:18" ht="15.6" customHeight="1" x14ac:dyDescent="0.2">
      <c r="A89" s="40" t="s">
        <v>133</v>
      </c>
      <c r="B89" s="113"/>
      <c r="C89" s="189"/>
      <c r="D89" s="189"/>
      <c r="E89" s="86">
        <f>IF('Input Data'!$D$28="Y",0.7,1)</f>
        <v>1</v>
      </c>
      <c r="F89" s="86" t="s">
        <v>27</v>
      </c>
      <c r="G89" s="115">
        <f>IF('Input Data'!$E$30="Y",0.06,0)</f>
        <v>0</v>
      </c>
      <c r="H89" s="86" t="s">
        <v>1</v>
      </c>
      <c r="I89" s="790">
        <f>IF('Input Data'!$E$26=1,Scales!$L$4,IF('Input Data'!$E$26=2,Scales!$L$5,IF('Input Data'!$E$26=3,Scales!$L$6,IF('Input Data'!$E$26=4,0.95,IF('Input Data'!$E$26=5,1)))))</f>
        <v>0.2</v>
      </c>
      <c r="J89" s="88" t="s">
        <v>1</v>
      </c>
      <c r="K89" s="144">
        <f>IF('Input Data'!$E$30="Y",Q24,0)</f>
        <v>0</v>
      </c>
      <c r="L89" s="145" t="s">
        <v>123</v>
      </c>
      <c r="M89" s="116">
        <f>IF('Input Data'!$E$30="y",(E89*G89*I89*K89),0)</f>
        <v>0</v>
      </c>
      <c r="N89" s="113"/>
      <c r="O89" s="142" t="s">
        <v>131</v>
      </c>
      <c r="P89" s="143" t="s">
        <v>123</v>
      </c>
      <c r="Q89" s="735">
        <f>IF('Input Data'!E30="Y",IF(M89 &gt;'Time Based'!$H$36,'Time Based'!$H$36,$M$89),0)</f>
        <v>0</v>
      </c>
      <c r="R89" s="214"/>
    </row>
    <row r="90" spans="1:18" ht="15.75" customHeight="1" x14ac:dyDescent="0.2">
      <c r="A90" s="41" t="s">
        <v>286</v>
      </c>
      <c r="B90" s="572" t="s">
        <v>315</v>
      </c>
      <c r="C90" s="113"/>
      <c r="D90" s="113"/>
      <c r="E90" s="113"/>
      <c r="F90" s="113"/>
      <c r="G90" s="113"/>
      <c r="J90" s="146" t="s">
        <v>287</v>
      </c>
      <c r="L90" s="141"/>
      <c r="M90" s="142" t="s">
        <v>7</v>
      </c>
      <c r="N90" s="113"/>
      <c r="O90" s="142" t="s">
        <v>131</v>
      </c>
      <c r="P90" s="143" t="s">
        <v>123</v>
      </c>
      <c r="Q90" s="735">
        <f>'Travelling &amp; Subsistence'!I17</f>
        <v>0</v>
      </c>
      <c r="R90" s="214"/>
    </row>
    <row r="91" spans="1:18" x14ac:dyDescent="0.2">
      <c r="A91" s="41" t="s">
        <v>288</v>
      </c>
      <c r="B91" s="113"/>
      <c r="C91" s="113"/>
      <c r="D91" s="113"/>
      <c r="E91" s="113"/>
      <c r="F91" s="113"/>
      <c r="G91" s="113"/>
      <c r="J91" s="146" t="s">
        <v>289</v>
      </c>
      <c r="L91" s="141"/>
      <c r="M91" s="142" t="s">
        <v>7</v>
      </c>
      <c r="N91" s="113"/>
      <c r="O91" s="142" t="s">
        <v>131</v>
      </c>
      <c r="P91" s="143" t="s">
        <v>123</v>
      </c>
      <c r="Q91" s="735">
        <f>'Time Based'!H72</f>
        <v>0</v>
      </c>
      <c r="R91" s="214"/>
    </row>
    <row r="92" spans="1:18" ht="15.75" thickBot="1" x14ac:dyDescent="0.25">
      <c r="A92" s="42"/>
      <c r="B92" s="103"/>
      <c r="C92" s="103"/>
      <c r="D92" s="39"/>
      <c r="E92" s="39"/>
      <c r="F92" s="39"/>
      <c r="G92" s="39"/>
      <c r="H92" s="39"/>
      <c r="I92" s="39"/>
      <c r="J92" s="147"/>
      <c r="K92" s="148"/>
      <c r="L92" s="62"/>
      <c r="M92" s="486"/>
      <c r="N92" s="157"/>
      <c r="O92" s="645" t="s">
        <v>332</v>
      </c>
      <c r="P92" s="487"/>
      <c r="Q92" s="750">
        <f>SUM(Q88:Q91)</f>
        <v>0</v>
      </c>
      <c r="R92" s="214"/>
    </row>
    <row r="93" spans="1:18" ht="22.5" customHeight="1" thickTop="1" x14ac:dyDescent="0.2">
      <c r="A93" s="182" t="s">
        <v>246</v>
      </c>
      <c r="B93" s="113"/>
      <c r="C93" s="113"/>
      <c r="D93" s="113"/>
      <c r="E93" s="113"/>
      <c r="F93" s="113"/>
      <c r="G93" s="113"/>
      <c r="H93" s="113"/>
      <c r="I93" s="113"/>
      <c r="J93" s="113"/>
      <c r="K93" s="113"/>
      <c r="L93" s="113"/>
      <c r="M93" s="113"/>
      <c r="N93" s="113"/>
      <c r="O93" s="149"/>
      <c r="P93" s="144"/>
      <c r="Q93" s="735"/>
      <c r="R93" s="214"/>
    </row>
    <row r="94" spans="1:18" x14ac:dyDescent="0.2">
      <c r="A94" s="41" t="s">
        <v>146</v>
      </c>
      <c r="B94" s="113"/>
      <c r="C94" s="572" t="s">
        <v>315</v>
      </c>
      <c r="D94" s="113"/>
      <c r="E94" s="113"/>
      <c r="F94" s="113"/>
      <c r="G94" s="113"/>
      <c r="H94" s="113"/>
      <c r="I94" s="113"/>
      <c r="J94" s="113"/>
      <c r="K94" s="113"/>
      <c r="L94" s="113"/>
      <c r="M94" s="146"/>
      <c r="N94" s="113"/>
      <c r="O94" s="43"/>
      <c r="P94" s="43"/>
      <c r="Q94" s="751">
        <f>'Travelling &amp; Subsistence'!I60</f>
        <v>0</v>
      </c>
      <c r="R94" s="214"/>
    </row>
    <row r="95" spans="1:18" x14ac:dyDescent="0.2">
      <c r="A95" s="41" t="s">
        <v>102</v>
      </c>
      <c r="B95" s="113"/>
      <c r="C95" s="113"/>
      <c r="D95" s="113"/>
      <c r="E95" s="113"/>
      <c r="F95" s="113"/>
      <c r="G95" s="113"/>
      <c r="H95" s="113"/>
      <c r="I95" s="113"/>
      <c r="J95" s="113"/>
      <c r="K95" s="113"/>
      <c r="L95" s="113"/>
      <c r="M95" s="146"/>
      <c r="N95" s="113"/>
      <c r="O95" s="43"/>
      <c r="P95" s="43"/>
      <c r="Q95" s="751">
        <f>'Typing, Duplicating, &amp; Printing'!I58</f>
        <v>0</v>
      </c>
      <c r="R95" s="214"/>
    </row>
    <row r="96" spans="1:18" x14ac:dyDescent="0.2">
      <c r="A96" s="41" t="s">
        <v>103</v>
      </c>
      <c r="B96" s="113"/>
      <c r="C96" s="113"/>
      <c r="D96" s="113"/>
      <c r="E96" s="113"/>
      <c r="F96" s="113"/>
      <c r="G96" s="113"/>
      <c r="H96" s="113"/>
      <c r="I96" s="113"/>
      <c r="J96" s="113"/>
      <c r="K96" s="113"/>
      <c r="L96" s="113"/>
      <c r="M96" s="146"/>
      <c r="N96" s="113"/>
      <c r="O96" s="43"/>
      <c r="P96" s="43"/>
      <c r="Q96" s="751">
        <f>'Site staff &amp; Other'!H59</f>
        <v>0</v>
      </c>
      <c r="R96" s="214"/>
    </row>
    <row r="97" spans="1:18" ht="15.75" thickBot="1" x14ac:dyDescent="0.25">
      <c r="A97" s="42"/>
      <c r="B97" s="39"/>
      <c r="C97" s="39"/>
      <c r="D97" s="39"/>
      <c r="E97" s="39"/>
      <c r="F97" s="39"/>
      <c r="G97" s="39"/>
      <c r="H97" s="39"/>
      <c r="I97" s="488"/>
      <c r="J97" s="489"/>
      <c r="K97" s="490"/>
      <c r="L97" s="157"/>
      <c r="M97" s="489"/>
      <c r="N97" s="489"/>
      <c r="O97" s="646" t="s">
        <v>333</v>
      </c>
      <c r="P97" s="490"/>
      <c r="Q97" s="752">
        <f>SUM(Q94:Q96)</f>
        <v>0</v>
      </c>
      <c r="R97" s="214"/>
    </row>
    <row r="98" spans="1:18" ht="16.5" thickTop="1" thickBot="1" x14ac:dyDescent="0.25">
      <c r="A98" s="150"/>
      <c r="B98" s="133"/>
      <c r="C98" s="113"/>
      <c r="D98" s="113"/>
      <c r="E98" s="113"/>
      <c r="F98" s="113"/>
      <c r="G98" s="113"/>
      <c r="H98" s="113"/>
      <c r="I98" s="113"/>
      <c r="J98" s="113"/>
      <c r="L98" s="568"/>
      <c r="M98" s="568"/>
      <c r="N98" s="568"/>
      <c r="O98" s="647" t="s">
        <v>334</v>
      </c>
      <c r="P98" s="568"/>
      <c r="Q98" s="753">
        <f>Q85-Q86+Q92+Q97</f>
        <v>0</v>
      </c>
      <c r="R98" s="214"/>
    </row>
    <row r="99" spans="1:18" x14ac:dyDescent="0.2">
      <c r="A99" s="41"/>
      <c r="B99" s="113"/>
      <c r="C99" s="113"/>
      <c r="D99" s="113"/>
      <c r="E99" s="113"/>
      <c r="F99" s="113"/>
      <c r="G99" s="113"/>
      <c r="H99" s="113"/>
      <c r="I99" s="43"/>
      <c r="J99" s="43"/>
      <c r="L99" s="156"/>
      <c r="M99" s="156"/>
      <c r="N99" s="491"/>
      <c r="O99" s="648" t="s">
        <v>122</v>
      </c>
      <c r="P99" s="491"/>
      <c r="Q99" s="754">
        <f>ROUND('Previous Payments'!K42,0)</f>
        <v>0</v>
      </c>
      <c r="R99" s="214"/>
    </row>
    <row r="100" spans="1:18" ht="16.5" thickBot="1" x14ac:dyDescent="0.25">
      <c r="A100" s="41"/>
      <c r="B100" s="113"/>
      <c r="C100" s="39"/>
      <c r="D100" s="113"/>
      <c r="E100" s="113"/>
      <c r="F100" s="113"/>
      <c r="G100" s="1413" t="str">
        <f>IF($Q$98&lt;$Q$99,"OVERPAID BY (Ecl Tax)",IF($Q$98&gt;$Q$99,"FEES NOW DUE EXCLUDING VAT &amp; NON TAXABLE EXPENSES",""))</f>
        <v/>
      </c>
      <c r="H100" s="1414"/>
      <c r="I100" s="1414"/>
      <c r="J100" s="1414"/>
      <c r="K100" s="1414"/>
      <c r="L100" s="1414"/>
      <c r="M100" s="1415"/>
      <c r="N100" s="1415"/>
      <c r="O100" s="1415"/>
      <c r="P100" s="152"/>
      <c r="Q100" s="755">
        <f>Q98-Q99</f>
        <v>0</v>
      </c>
      <c r="R100" s="214"/>
    </row>
    <row r="101" spans="1:18" ht="15.75" thickTop="1" x14ac:dyDescent="0.2">
      <c r="A101" s="150"/>
      <c r="B101" s="133"/>
      <c r="C101" s="113"/>
      <c r="D101" s="133" t="s">
        <v>0</v>
      </c>
      <c r="E101" s="133"/>
      <c r="F101" s="133"/>
      <c r="G101" s="133"/>
      <c r="H101" s="133"/>
      <c r="I101" s="1422">
        <v>0.14000000000000001</v>
      </c>
      <c r="J101" s="1423"/>
      <c r="K101" s="133" t="s">
        <v>24</v>
      </c>
      <c r="L101" s="43"/>
      <c r="M101" s="153">
        <f>IF('Input Data'!C16="none",0,Q100)</f>
        <v>0</v>
      </c>
      <c r="N101" s="133"/>
      <c r="O101" s="133"/>
      <c r="P101" s="133"/>
      <c r="Q101" s="756">
        <f>I101*M101</f>
        <v>0</v>
      </c>
      <c r="R101" s="214"/>
    </row>
    <row r="102" spans="1:18" ht="15.75" thickBot="1" x14ac:dyDescent="0.25">
      <c r="A102" s="41"/>
      <c r="B102" s="113"/>
      <c r="C102" s="113"/>
      <c r="D102" s="154"/>
      <c r="E102" s="154"/>
      <c r="F102" s="154"/>
      <c r="G102" s="154"/>
      <c r="H102" s="154"/>
      <c r="I102" s="146"/>
      <c r="J102" s="155"/>
      <c r="K102" s="113"/>
      <c r="L102" s="155"/>
      <c r="M102" s="43"/>
      <c r="N102" s="151"/>
      <c r="O102" s="649" t="s">
        <v>305</v>
      </c>
      <c r="P102" s="146"/>
      <c r="Q102" s="735">
        <f>'Non Taxable'!I20</f>
        <v>0</v>
      </c>
      <c r="R102" s="214"/>
    </row>
    <row r="103" spans="1:18" ht="24" customHeight="1" thickBot="1" x14ac:dyDescent="0.25">
      <c r="A103" s="492" t="s">
        <v>25</v>
      </c>
      <c r="B103" s="37"/>
      <c r="C103" s="37"/>
      <c r="D103" s="37"/>
      <c r="E103" s="37"/>
      <c r="F103" s="37"/>
      <c r="G103" s="37"/>
      <c r="H103" s="37"/>
      <c r="I103" s="1488" t="str">
        <f>IF($Q$98&lt;$Q$99,"AMOUNT TO BE RECOVERED (Incl VAT)",IF($Q$98&gt;$Q$99,"FEES NOW DUE INCLUDING VAT &amp; NON TAXABLE EXPENSES",""))</f>
        <v/>
      </c>
      <c r="J103" s="1489"/>
      <c r="K103" s="1489"/>
      <c r="L103" s="1489"/>
      <c r="M103" s="1489"/>
      <c r="N103" s="1489"/>
      <c r="O103" s="1489"/>
      <c r="P103" s="241"/>
      <c r="Q103" s="745">
        <f>Q100+Q101+Q102</f>
        <v>0</v>
      </c>
      <c r="R103" s="214"/>
    </row>
    <row r="104" spans="1:18" ht="15.75" thickTop="1" x14ac:dyDescent="0.2">
      <c r="A104" s="616"/>
      <c r="B104" s="617"/>
      <c r="C104" s="617"/>
      <c r="D104" s="617"/>
      <c r="E104" s="617"/>
      <c r="F104" s="617"/>
      <c r="G104" s="617"/>
      <c r="H104" s="617"/>
      <c r="I104" s="617"/>
      <c r="J104" s="617"/>
      <c r="K104" s="617"/>
      <c r="L104" s="617"/>
      <c r="M104" s="617"/>
      <c r="N104" s="617"/>
      <c r="O104" s="617"/>
      <c r="P104" s="617"/>
      <c r="Q104" s="618"/>
      <c r="R104" s="214"/>
    </row>
    <row r="105" spans="1:18" x14ac:dyDescent="0.2">
      <c r="A105" s="619"/>
      <c r="B105" s="620"/>
      <c r="C105" s="620"/>
      <c r="D105" s="620"/>
      <c r="E105" s="620"/>
      <c r="F105" s="620"/>
      <c r="G105" s="620"/>
      <c r="H105" s="620"/>
      <c r="I105" s="620"/>
      <c r="J105" s="620"/>
      <c r="K105" s="621"/>
      <c r="L105" s="622"/>
      <c r="M105" s="622"/>
      <c r="N105" s="620"/>
      <c r="O105" s="620"/>
      <c r="P105" s="620"/>
      <c r="Q105" s="623"/>
      <c r="R105" s="214"/>
    </row>
    <row r="106" spans="1:18" x14ac:dyDescent="0.2">
      <c r="A106" s="1483" t="s">
        <v>28</v>
      </c>
      <c r="B106" s="1482"/>
      <c r="C106" s="633"/>
      <c r="D106" s="1482" t="s">
        <v>9</v>
      </c>
      <c r="E106" s="1482"/>
      <c r="F106" s="1482"/>
      <c r="G106" s="1482"/>
      <c r="H106" s="1482"/>
      <c r="I106" s="634"/>
      <c r="J106" s="634"/>
      <c r="K106" s="1482" t="s">
        <v>135</v>
      </c>
      <c r="L106" s="1482"/>
      <c r="M106" s="1482"/>
      <c r="N106" s="620"/>
      <c r="O106" s="1482" t="s">
        <v>9</v>
      </c>
      <c r="P106" s="1482"/>
      <c r="Q106" s="623"/>
      <c r="R106" s="214"/>
    </row>
    <row r="107" spans="1:18" x14ac:dyDescent="0.2">
      <c r="A107" s="624"/>
      <c r="B107" s="620"/>
      <c r="C107" s="620"/>
      <c r="D107" s="620"/>
      <c r="E107" s="620"/>
      <c r="F107" s="620"/>
      <c r="G107" s="620"/>
      <c r="H107" s="620"/>
      <c r="I107" s="620"/>
      <c r="J107" s="620"/>
      <c r="K107" s="620"/>
      <c r="L107" s="620"/>
      <c r="M107" s="620"/>
      <c r="N107" s="620"/>
      <c r="O107" s="620"/>
      <c r="P107" s="620"/>
      <c r="Q107" s="623"/>
      <c r="R107" s="214"/>
    </row>
    <row r="108" spans="1:18" x14ac:dyDescent="0.2">
      <c r="A108" s="625" t="s">
        <v>26</v>
      </c>
      <c r="B108" s="1401"/>
      <c r="C108" s="1402"/>
      <c r="D108" s="1402"/>
      <c r="E108" s="1402"/>
      <c r="F108" s="1402"/>
      <c r="G108" s="1402"/>
      <c r="H108" s="1402"/>
      <c r="I108" s="1402"/>
      <c r="J108" s="1402"/>
      <c r="K108" s="1402"/>
      <c r="L108" s="1402"/>
      <c r="M108" s="1402"/>
      <c r="N108" s="1402"/>
      <c r="O108" s="1402"/>
      <c r="P108" s="1402"/>
      <c r="Q108" s="1403"/>
      <c r="R108" s="214"/>
    </row>
    <row r="109" spans="1:18" ht="23.25" customHeight="1" x14ac:dyDescent="0.2">
      <c r="A109" s="624"/>
      <c r="B109" s="1404"/>
      <c r="C109" s="1404"/>
      <c r="D109" s="1404"/>
      <c r="E109" s="1404"/>
      <c r="F109" s="1404"/>
      <c r="G109" s="1404"/>
      <c r="H109" s="1404"/>
      <c r="I109" s="1404"/>
      <c r="J109" s="1404"/>
      <c r="K109" s="1404"/>
      <c r="L109" s="1404"/>
      <c r="M109" s="1404"/>
      <c r="N109" s="1404"/>
      <c r="O109" s="1404"/>
      <c r="P109" s="1404"/>
      <c r="Q109" s="1403"/>
      <c r="R109" s="214"/>
    </row>
    <row r="110" spans="1:18" ht="23.25" customHeight="1" x14ac:dyDescent="0.2">
      <c r="A110" s="624"/>
      <c r="B110" s="626"/>
      <c r="C110" s="626"/>
      <c r="D110" s="626"/>
      <c r="E110" s="626"/>
      <c r="F110" s="626"/>
      <c r="G110" s="626"/>
      <c r="H110" s="626"/>
      <c r="I110" s="626"/>
      <c r="J110" s="626"/>
      <c r="K110" s="627"/>
      <c r="L110" s="627"/>
      <c r="M110" s="628" t="s">
        <v>30</v>
      </c>
      <c r="N110" s="626"/>
      <c r="O110" s="626"/>
      <c r="P110" s="626"/>
      <c r="Q110" s="629"/>
      <c r="R110" s="214"/>
    </row>
    <row r="111" spans="1:18" ht="15.75" thickBot="1" x14ac:dyDescent="0.25">
      <c r="A111" s="630" t="s">
        <v>31</v>
      </c>
      <c r="B111" s="631" t="s">
        <v>32</v>
      </c>
      <c r="C111" s="631">
        <f>'Input Data'!D13</f>
        <v>0</v>
      </c>
      <c r="D111" s="631"/>
      <c r="E111" s="631"/>
      <c r="F111" s="631"/>
      <c r="G111" s="631"/>
      <c r="H111" s="631"/>
      <c r="I111" s="631"/>
      <c r="J111" s="631"/>
      <c r="K111" s="631"/>
      <c r="L111" s="631"/>
      <c r="M111" s="631"/>
      <c r="N111" s="631"/>
      <c r="O111" s="631"/>
      <c r="P111" s="631"/>
      <c r="Q111" s="632"/>
      <c r="R111" s="214"/>
    </row>
    <row r="112" spans="1:18"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48">
    <mergeCell ref="L19:P19"/>
    <mergeCell ref="L15:N15"/>
    <mergeCell ref="A10:B10"/>
    <mergeCell ref="O106:P106"/>
    <mergeCell ref="A106:B106"/>
    <mergeCell ref="D106:H106"/>
    <mergeCell ref="K106:M106"/>
    <mergeCell ref="A47:D48"/>
    <mergeCell ref="A44:D45"/>
    <mergeCell ref="I103:O103"/>
    <mergeCell ref="O10:Q10"/>
    <mergeCell ref="D10:I10"/>
    <mergeCell ref="D12:I12"/>
    <mergeCell ref="O11:P11"/>
    <mergeCell ref="O12:Q12"/>
    <mergeCell ref="A32:D33"/>
    <mergeCell ref="A35:F36"/>
    <mergeCell ref="D16:I16"/>
    <mergeCell ref="A26:C27"/>
    <mergeCell ref="C11:K11"/>
    <mergeCell ref="A41:E42"/>
    <mergeCell ref="A38:E39"/>
    <mergeCell ref="A29:D30"/>
    <mergeCell ref="A23:D23"/>
    <mergeCell ref="D2:I2"/>
    <mergeCell ref="K2:Q2"/>
    <mergeCell ref="K3:Q3"/>
    <mergeCell ref="C4:J4"/>
    <mergeCell ref="O9:P9"/>
    <mergeCell ref="B9:K9"/>
    <mergeCell ref="B6:M6"/>
    <mergeCell ref="B8:M8"/>
    <mergeCell ref="B7:M7"/>
    <mergeCell ref="L18:P18"/>
    <mergeCell ref="D13:J13"/>
    <mergeCell ref="D15:J15"/>
    <mergeCell ref="D14:J14"/>
    <mergeCell ref="O15:P15"/>
    <mergeCell ref="D17:J17"/>
    <mergeCell ref="J18:K18"/>
    <mergeCell ref="A18:I18"/>
    <mergeCell ref="B108:Q109"/>
    <mergeCell ref="A51:M51"/>
    <mergeCell ref="A66:C67"/>
    <mergeCell ref="G100:O100"/>
    <mergeCell ref="A63:C64"/>
    <mergeCell ref="A70:M70"/>
    <mergeCell ref="I101:J101"/>
  </mergeCells>
  <phoneticPr fontId="0" type="noConversion"/>
  <printOptions horizontalCentered="1"/>
  <pageMargins left="0.55118110236220474" right="0.55118110236220474" top="0.78740157480314965" bottom="0.78740157480314965" header="0.47244094488188981" footer="0.55118110236220474"/>
  <pageSetup paperSize="9" scale="55" orientation="portrait" horizontalDpi="300" verticalDpi="300" r:id="rId2"/>
  <headerFooter alignWithMargins="0">
    <oddFooter>&amp;L&amp;"Arial,Regular"&amp;8&amp;A 
(&amp;F)&amp;C&amp;"Arial,Regular"&amp;P&amp;R&amp;"Arial,Regular"&amp;9&amp;D</oddFooter>
  </headerFooter>
  <rowBreaks count="1" manualBreakCount="1">
    <brk id="6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7"/>
  </sheetPr>
  <dimension ref="B1:L33"/>
  <sheetViews>
    <sheetView zoomScaleNormal="100" workbookViewId="0">
      <selection activeCell="C7" sqref="C7"/>
    </sheetView>
  </sheetViews>
  <sheetFormatPr defaultRowHeight="15" x14ac:dyDescent="0.2"/>
  <cols>
    <col min="1" max="1" width="3" customWidth="1"/>
    <col min="2" max="2" width="17" bestFit="1" customWidth="1"/>
    <col min="3" max="3" width="14" customWidth="1"/>
    <col min="4" max="4" width="10.6640625" customWidth="1"/>
    <col min="5" max="5" width="8.5546875" customWidth="1"/>
    <col min="6" max="6" width="3.88671875" customWidth="1"/>
    <col min="8" max="8" width="13.5546875" customWidth="1"/>
    <col min="10" max="10" width="2.6640625" customWidth="1"/>
    <col min="11" max="11" width="8.44140625" customWidth="1"/>
  </cols>
  <sheetData>
    <row r="1" spans="2:12" x14ac:dyDescent="0.2">
      <c r="B1" s="587" t="s">
        <v>318</v>
      </c>
      <c r="C1" s="588"/>
      <c r="D1" s="588"/>
      <c r="E1" s="588"/>
    </row>
    <row r="2" spans="2:12" ht="38.25" customHeight="1" thickBot="1" x14ac:dyDescent="0.3">
      <c r="B2" s="592" t="s">
        <v>316</v>
      </c>
      <c r="C2" s="1501" t="s">
        <v>140</v>
      </c>
      <c r="D2" s="1502"/>
      <c r="E2" s="1502"/>
      <c r="G2" s="761" t="s">
        <v>345</v>
      </c>
      <c r="H2" s="762"/>
      <c r="I2" s="762"/>
      <c r="J2" s="762"/>
      <c r="K2" s="762"/>
      <c r="L2" s="762"/>
    </row>
    <row r="3" spans="2:12" ht="25.5" x14ac:dyDescent="0.2">
      <c r="B3" s="579">
        <v>0</v>
      </c>
      <c r="C3" s="580">
        <v>440000</v>
      </c>
      <c r="D3" s="580">
        <v>0</v>
      </c>
      <c r="E3" s="593">
        <v>0.125</v>
      </c>
      <c r="G3" s="763" t="s">
        <v>346</v>
      </c>
      <c r="H3" s="803" t="s">
        <v>347</v>
      </c>
      <c r="I3" s="764" t="s">
        <v>348</v>
      </c>
      <c r="J3" s="765"/>
      <c r="K3" s="766" t="s">
        <v>349</v>
      </c>
      <c r="L3" s="767" t="s">
        <v>350</v>
      </c>
    </row>
    <row r="4" spans="2:12" x14ac:dyDescent="0.2">
      <c r="B4" s="594">
        <v>440000</v>
      </c>
      <c r="C4" s="595">
        <v>1100000</v>
      </c>
      <c r="D4" s="595">
        <v>55000</v>
      </c>
      <c r="E4" s="596">
        <v>0.125</v>
      </c>
      <c r="G4" s="768" t="s">
        <v>351</v>
      </c>
      <c r="H4" s="781" t="s">
        <v>354</v>
      </c>
      <c r="I4" s="769">
        <f>IF('Input Data'!$E$26&lt;1,0,20%)</f>
        <v>0.2</v>
      </c>
      <c r="J4" s="770" t="s">
        <v>27</v>
      </c>
      <c r="K4" s="771">
        <f>IF('Input Data'!$E$26=1,'Input Data'!$D$27,1)</f>
        <v>1</v>
      </c>
      <c r="L4" s="772">
        <f>I4*K4</f>
        <v>0.2</v>
      </c>
    </row>
    <row r="5" spans="2:12" x14ac:dyDescent="0.2">
      <c r="B5" s="594">
        <v>1100000</v>
      </c>
      <c r="C5" s="595">
        <v>5500000</v>
      </c>
      <c r="D5" s="595">
        <v>137500</v>
      </c>
      <c r="E5" s="596">
        <v>0.1</v>
      </c>
      <c r="G5" s="768" t="s">
        <v>352</v>
      </c>
      <c r="H5" s="781" t="s">
        <v>355</v>
      </c>
      <c r="I5" s="769">
        <f>IF('Input Data'!$E$26&lt;2,0,35%)</f>
        <v>0</v>
      </c>
      <c r="J5" s="770" t="s">
        <v>27</v>
      </c>
      <c r="K5" s="771">
        <f>IF('Input Data'!$E$26=2,'Input Data'!$D$27,1)</f>
        <v>1</v>
      </c>
      <c r="L5" s="772">
        <f>I5*K5+L4</f>
        <v>0.2</v>
      </c>
    </row>
    <row r="6" spans="2:12" ht="15.75" thickBot="1" x14ac:dyDescent="0.25">
      <c r="B6" s="594">
        <v>5500000</v>
      </c>
      <c r="C6" s="595">
        <v>11000000</v>
      </c>
      <c r="D6" s="595">
        <v>577500</v>
      </c>
      <c r="E6" s="596">
        <v>0.09</v>
      </c>
      <c r="G6" s="773" t="s">
        <v>353</v>
      </c>
      <c r="H6" s="782" t="s">
        <v>356</v>
      </c>
      <c r="I6" s="774">
        <f>IF('Input Data'!$E$26&lt;3,0,20%)</f>
        <v>0</v>
      </c>
      <c r="J6" s="775" t="s">
        <v>27</v>
      </c>
      <c r="K6" s="776">
        <f>IF('Input Data'!$E$26=3,'Input Data'!$D$27,1)</f>
        <v>1</v>
      </c>
      <c r="L6" s="777">
        <f>I6*K6+L5</f>
        <v>0.2</v>
      </c>
    </row>
    <row r="7" spans="2:12" x14ac:dyDescent="0.2">
      <c r="B7" s="594">
        <v>11000000</v>
      </c>
      <c r="C7" s="595">
        <v>27500000</v>
      </c>
      <c r="D7" s="595">
        <v>1072500</v>
      </c>
      <c r="E7" s="596">
        <v>0.08</v>
      </c>
    </row>
    <row r="8" spans="2:12" x14ac:dyDescent="0.2">
      <c r="B8" s="594">
        <v>27500000</v>
      </c>
      <c r="C8" s="595">
        <v>55000000</v>
      </c>
      <c r="D8" s="595">
        <v>2392500</v>
      </c>
      <c r="E8" s="596">
        <v>0.06</v>
      </c>
      <c r="G8" s="779"/>
      <c r="H8" s="778" t="s">
        <v>354</v>
      </c>
      <c r="I8" s="784">
        <v>20</v>
      </c>
      <c r="J8" s="778"/>
      <c r="K8" s="778"/>
      <c r="L8" s="780"/>
    </row>
    <row r="9" spans="2:12" x14ac:dyDescent="0.2">
      <c r="B9" s="594">
        <v>55000000</v>
      </c>
      <c r="C9" s="595">
        <v>330000000</v>
      </c>
      <c r="D9" s="595">
        <v>4042500</v>
      </c>
      <c r="E9" s="596">
        <v>5.5E-2</v>
      </c>
      <c r="H9" s="778" t="s">
        <v>355</v>
      </c>
      <c r="I9" s="784">
        <v>35</v>
      </c>
      <c r="J9" s="778"/>
      <c r="K9" s="778">
        <f>I8+I9</f>
        <v>55</v>
      </c>
    </row>
    <row r="10" spans="2:12" ht="15.75" thickBot="1" x14ac:dyDescent="0.25">
      <c r="B10" s="597">
        <v>330000000</v>
      </c>
      <c r="C10" s="585">
        <v>600000000</v>
      </c>
      <c r="D10" s="598">
        <v>19167000</v>
      </c>
      <c r="E10" s="599">
        <v>0.05</v>
      </c>
      <c r="H10" s="778" t="s">
        <v>356</v>
      </c>
      <c r="I10" s="784">
        <v>20</v>
      </c>
      <c r="J10" s="778"/>
      <c r="K10" s="778">
        <f>I8+I9+I10</f>
        <v>75</v>
      </c>
    </row>
    <row r="11" spans="2:12" ht="15.75" customHeight="1" x14ac:dyDescent="0.2">
      <c r="B11" s="600"/>
      <c r="C11" s="600"/>
      <c r="D11" s="600"/>
      <c r="E11" s="600"/>
      <c r="H11" s="778" t="s">
        <v>357</v>
      </c>
      <c r="I11" s="784">
        <v>20</v>
      </c>
      <c r="J11" s="778"/>
      <c r="K11" s="778"/>
    </row>
    <row r="12" spans="2:12" ht="48" customHeight="1" thickBot="1" x14ac:dyDescent="0.25">
      <c r="B12" s="601" t="s">
        <v>317</v>
      </c>
      <c r="C12" s="1499" t="s">
        <v>141</v>
      </c>
      <c r="D12" s="1500"/>
      <c r="E12" s="1500"/>
      <c r="H12" s="778" t="s">
        <v>358</v>
      </c>
      <c r="I12" s="784">
        <v>5</v>
      </c>
      <c r="J12" s="778"/>
      <c r="K12" s="778"/>
    </row>
    <row r="13" spans="2:12" ht="16.5" customHeight="1" x14ac:dyDescent="0.2">
      <c r="B13" s="579">
        <v>0</v>
      </c>
      <c r="C13" s="580">
        <v>440000</v>
      </c>
      <c r="D13" s="581">
        <v>0</v>
      </c>
      <c r="E13" s="636">
        <v>0.05</v>
      </c>
    </row>
    <row r="14" spans="2:12" x14ac:dyDescent="0.2">
      <c r="B14" s="582">
        <v>440000</v>
      </c>
      <c r="C14" s="583">
        <v>1100000</v>
      </c>
      <c r="D14" s="583">
        <v>22000</v>
      </c>
      <c r="E14" s="602">
        <v>0.05</v>
      </c>
    </row>
    <row r="15" spans="2:12" x14ac:dyDescent="0.2">
      <c r="B15" s="582">
        <v>1100000</v>
      </c>
      <c r="C15" s="583">
        <v>5500000</v>
      </c>
      <c r="D15" s="583">
        <v>55000</v>
      </c>
      <c r="E15" s="602">
        <v>4.4999999999999998E-2</v>
      </c>
    </row>
    <row r="16" spans="2:12" x14ac:dyDescent="0.2">
      <c r="B16" s="582">
        <v>5500000</v>
      </c>
      <c r="C16" s="583">
        <v>11000000</v>
      </c>
      <c r="D16" s="583">
        <v>253000</v>
      </c>
      <c r="E16" s="602">
        <v>0.04</v>
      </c>
      <c r="H16" s="783"/>
      <c r="I16" s="784"/>
      <c r="J16" s="778"/>
      <c r="K16" s="778"/>
    </row>
    <row r="17" spans="2:9" x14ac:dyDescent="0.2">
      <c r="B17" s="582">
        <v>11000000</v>
      </c>
      <c r="C17" s="583">
        <v>27500000</v>
      </c>
      <c r="D17" s="583">
        <v>473000</v>
      </c>
      <c r="E17" s="602">
        <v>0.03</v>
      </c>
      <c r="H17" s="783"/>
      <c r="I17" s="784"/>
    </row>
    <row r="18" spans="2:9" x14ac:dyDescent="0.2">
      <c r="B18" s="582">
        <v>27500000</v>
      </c>
      <c r="C18" s="583">
        <v>55000000</v>
      </c>
      <c r="D18" s="583">
        <v>968000</v>
      </c>
      <c r="E18" s="602">
        <v>0.02</v>
      </c>
      <c r="H18" s="783"/>
      <c r="I18" s="784"/>
    </row>
    <row r="19" spans="2:9" x14ac:dyDescent="0.2">
      <c r="B19" s="582">
        <v>55000000</v>
      </c>
      <c r="C19" s="583">
        <v>330000000</v>
      </c>
      <c r="D19" s="583">
        <v>1518000</v>
      </c>
      <c r="E19" s="602">
        <v>1.4999999999999999E-2</v>
      </c>
      <c r="H19" s="783"/>
      <c r="I19" s="784"/>
    </row>
    <row r="20" spans="2:9" ht="16.5" customHeight="1" thickBot="1" x14ac:dyDescent="0.25">
      <c r="B20" s="584">
        <v>330000000</v>
      </c>
      <c r="C20" s="585">
        <v>600000000</v>
      </c>
      <c r="D20" s="585">
        <v>5643000</v>
      </c>
      <c r="E20" s="599">
        <v>1.4999999999999999E-2</v>
      </c>
      <c r="H20" s="783"/>
      <c r="I20" s="784"/>
    </row>
    <row r="21" spans="2:9" ht="18" customHeight="1" x14ac:dyDescent="0.2">
      <c r="H21" s="783"/>
      <c r="I21" s="784"/>
    </row>
    <row r="22" spans="2:9" x14ac:dyDescent="0.2">
      <c r="H22" s="783"/>
      <c r="I22" s="785"/>
    </row>
    <row r="28" spans="2:9" ht="15.75" customHeight="1" x14ac:dyDescent="0.2"/>
    <row r="29" spans="2:9" ht="15.75" customHeight="1" x14ac:dyDescent="0.2"/>
    <row r="30" spans="2:9" ht="15" customHeight="1" x14ac:dyDescent="0.2"/>
    <row r="31" spans="2:9" ht="15" customHeight="1" x14ac:dyDescent="0.2"/>
    <row r="33" ht="15.75" customHeight="1" x14ac:dyDescent="0.2"/>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2">
    <mergeCell ref="C12:E12"/>
    <mergeCell ref="C2:E2"/>
  </mergeCells>
  <phoneticPr fontId="0" type="noConversion"/>
  <pageMargins left="0.75" right="0.75" top="1" bottom="1" header="0.5" footer="0.5"/>
  <pageSetup paperSize="9" scale="91"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J25"/>
  <sheetViews>
    <sheetView zoomScale="75" zoomScaleNormal="75" zoomScaleSheetLayoutView="70" workbookViewId="0">
      <selection activeCell="B6" sqref="B6:C6"/>
    </sheetView>
  </sheetViews>
  <sheetFormatPr defaultRowHeight="15" x14ac:dyDescent="0.2"/>
  <cols>
    <col min="1" max="1" width="9.88671875" customWidth="1"/>
    <col min="2" max="2" width="10.21875" customWidth="1"/>
    <col min="3" max="3" width="10.5546875" customWidth="1"/>
    <col min="4" max="4" width="17.77734375" customWidth="1"/>
    <col min="5" max="5" width="20.21875" customWidth="1"/>
    <col min="6" max="6" width="20.6640625" customWidth="1"/>
    <col min="7" max="7" width="19.33203125" customWidth="1"/>
    <col min="8" max="8" width="21.109375" customWidth="1"/>
    <col min="9" max="9" width="5.88671875" customWidth="1"/>
    <col min="10" max="10" width="9.44140625" customWidth="1"/>
  </cols>
  <sheetData>
    <row r="1" spans="1:10" ht="31.5" customHeight="1" thickTop="1" x14ac:dyDescent="0.2">
      <c r="A1" s="908"/>
      <c r="B1" s="909"/>
      <c r="C1" s="909"/>
      <c r="D1" s="909"/>
      <c r="E1" s="895"/>
      <c r="F1" s="895" t="str">
        <f>'Input Data'!E2</f>
        <v>FEE FOR CIVIL &amp; STRUCTURAL ENGINEERING SERVICES</v>
      </c>
      <c r="G1" s="908"/>
      <c r="H1" s="910"/>
    </row>
    <row r="2" spans="1:10" ht="29.25" customHeight="1" x14ac:dyDescent="0.2">
      <c r="A2" s="911"/>
      <c r="B2" s="275"/>
      <c r="C2" s="275"/>
      <c r="D2" s="275"/>
      <c r="E2" s="896"/>
      <c r="F2" s="896" t="str">
        <f>'Input Data'!E3</f>
        <v>ENGINEERING PROJECT:  2009 FEES</v>
      </c>
      <c r="G2" s="911"/>
      <c r="H2" s="215"/>
    </row>
    <row r="3" spans="1:10" x14ac:dyDescent="0.2">
      <c r="A3" s="210"/>
      <c r="B3" s="189"/>
      <c r="C3" s="189"/>
      <c r="D3" s="189"/>
      <c r="E3" s="189"/>
      <c r="F3" s="189"/>
      <c r="G3" s="189"/>
      <c r="H3" s="173" t="str">
        <f>'Input Data'!H4</f>
        <v>Version 3.2  2012-10</v>
      </c>
    </row>
    <row r="4" spans="1:10" ht="20.25" x14ac:dyDescent="0.2">
      <c r="A4" s="60" t="s">
        <v>158</v>
      </c>
      <c r="B4" s="189"/>
      <c r="C4" s="189"/>
      <c r="D4" s="189"/>
      <c r="E4" s="189"/>
      <c r="F4" s="189"/>
      <c r="G4" s="433" t="s">
        <v>383</v>
      </c>
      <c r="H4" s="907">
        <f>'Input Data'!$D$23</f>
        <v>0</v>
      </c>
    </row>
    <row r="5" spans="1:10" x14ac:dyDescent="0.2">
      <c r="A5" s="210"/>
      <c r="B5" s="189"/>
      <c r="C5" s="189"/>
      <c r="D5" s="189"/>
      <c r="E5" s="189"/>
      <c r="F5" s="189"/>
      <c r="G5" s="189"/>
      <c r="H5" s="215"/>
    </row>
    <row r="6" spans="1:10" ht="19.5" x14ac:dyDescent="0.2">
      <c r="A6" s="61" t="s">
        <v>159</v>
      </c>
      <c r="B6" s="1506">
        <f>'Input Data'!D6</f>
        <v>0</v>
      </c>
      <c r="C6" s="1507"/>
      <c r="D6" s="1514" t="str">
        <f>'Input Data'!D26</f>
        <v>PRELIMINARY DESIGN</v>
      </c>
      <c r="E6" s="1515"/>
      <c r="F6" s="189"/>
      <c r="G6" s="433" t="s">
        <v>154</v>
      </c>
      <c r="H6" s="894">
        <f>'Input Data'!D22</f>
        <v>0</v>
      </c>
    </row>
    <row r="7" spans="1:10" ht="31.5" customHeight="1" x14ac:dyDescent="0.2">
      <c r="A7" s="1518">
        <f>'Input Data'!D11</f>
        <v>0</v>
      </c>
      <c r="B7" s="1519"/>
      <c r="C7" s="1519"/>
      <c r="D7" s="1519"/>
      <c r="E7" s="1519"/>
      <c r="F7" s="1519"/>
      <c r="G7" s="1519"/>
      <c r="H7" s="1520"/>
    </row>
    <row r="8" spans="1:10" ht="20.25" customHeight="1" x14ac:dyDescent="0.3">
      <c r="A8" s="1503">
        <f>'Input Data'!D12</f>
        <v>0</v>
      </c>
      <c r="B8" s="1504"/>
      <c r="C8" s="1504"/>
      <c r="D8" s="1504"/>
      <c r="E8" s="1504"/>
      <c r="F8" s="1504"/>
      <c r="G8" s="1504"/>
      <c r="H8" s="1505"/>
      <c r="I8" s="18"/>
    </row>
    <row r="9" spans="1:10" ht="15.75" thickBot="1" x14ac:dyDescent="0.25">
      <c r="A9" s="210"/>
      <c r="B9" s="189"/>
      <c r="C9" s="189"/>
      <c r="D9" s="189"/>
      <c r="E9" s="189"/>
      <c r="F9" s="189"/>
      <c r="G9" s="189"/>
      <c r="H9" s="215"/>
    </row>
    <row r="10" spans="1:10" ht="93.75" customHeight="1" thickTop="1" thickBot="1" x14ac:dyDescent="0.25">
      <c r="A10" s="1521" t="s">
        <v>223</v>
      </c>
      <c r="B10" s="1522"/>
      <c r="C10" s="1522"/>
      <c r="D10" s="1523"/>
      <c r="E10" s="864" t="s">
        <v>149</v>
      </c>
      <c r="F10" s="864" t="s">
        <v>168</v>
      </c>
      <c r="G10" s="467" t="s">
        <v>169</v>
      </c>
      <c r="H10" s="493" t="s">
        <v>361</v>
      </c>
    </row>
    <row r="11" spans="1:10" ht="62.25" customHeight="1" thickTop="1" x14ac:dyDescent="0.2">
      <c r="A11" s="1311" t="s">
        <v>280</v>
      </c>
      <c r="B11" s="1315"/>
      <c r="C11" s="1315"/>
      <c r="D11" s="1316"/>
      <c r="E11" s="858"/>
      <c r="F11" s="858"/>
      <c r="G11" s="859"/>
      <c r="H11" s="845">
        <f>IF('Input Data'!$C$9="e",IF('Input Data'!$E$26&lt;4,E11,IF('Input Data'!$E$26=4,F11,IF('Input Data'!$E$26=5,G11))))</f>
        <v>0</v>
      </c>
      <c r="J11" s="7"/>
    </row>
    <row r="12" spans="1:10" ht="47.25" customHeight="1" x14ac:dyDescent="0.2">
      <c r="A12" s="1306" t="s">
        <v>263</v>
      </c>
      <c r="B12" s="1334"/>
      <c r="C12" s="1334"/>
      <c r="D12" s="1335"/>
      <c r="E12" s="860"/>
      <c r="F12" s="860"/>
      <c r="G12" s="846"/>
      <c r="H12" s="847">
        <f>IF('Input Data'!$C$9="e",IF('Input Data'!$E$26&lt;4,E12,IF('Input Data'!$E$26=4,F12,IF('Input Data'!$E$26=5,G12))))</f>
        <v>0</v>
      </c>
      <c r="J12" s="7"/>
    </row>
    <row r="13" spans="1:10" ht="47.25" customHeight="1" x14ac:dyDescent="0.2">
      <c r="A13" s="1306" t="s">
        <v>273</v>
      </c>
      <c r="B13" s="1307"/>
      <c r="C13" s="1307"/>
      <c r="D13" s="1308"/>
      <c r="E13" s="860"/>
      <c r="F13" s="860"/>
      <c r="G13" s="846"/>
      <c r="H13" s="847">
        <f>IF('Input Data'!$C$9="e",IF('Input Data'!$E$26&lt;4,E13,IF('Input Data'!$E$26=4,F13,IF('Input Data'!$E$26=5,G13))))</f>
        <v>0</v>
      </c>
      <c r="J13" s="7"/>
    </row>
    <row r="14" spans="1:10" ht="42" customHeight="1" x14ac:dyDescent="0.2">
      <c r="A14" s="1306" t="s">
        <v>264</v>
      </c>
      <c r="B14" s="1334"/>
      <c r="C14" s="1334"/>
      <c r="D14" s="1335"/>
      <c r="E14" s="860"/>
      <c r="F14" s="860"/>
      <c r="G14" s="846"/>
      <c r="H14" s="847">
        <f>IF('Input Data'!$C$9="e",IF('Input Data'!$E$26&lt;4,E14,IF('Input Data'!$E$26=4,F14,IF('Input Data'!$E$26=5,G14))))</f>
        <v>0</v>
      </c>
      <c r="J14" s="7"/>
    </row>
    <row r="15" spans="1:10" ht="51.75" customHeight="1" x14ac:dyDescent="0.2">
      <c r="A15" s="1306" t="s">
        <v>274</v>
      </c>
      <c r="B15" s="1307"/>
      <c r="C15" s="1307"/>
      <c r="D15" s="1308"/>
      <c r="E15" s="860"/>
      <c r="F15" s="860"/>
      <c r="G15" s="846"/>
      <c r="H15" s="847">
        <f>IF('Input Data'!$C$9="e",IF('Input Data'!$E$26&lt;4,E15,IF('Input Data'!$E$26=4,F15,IF('Input Data'!$E$26=5,G15))))</f>
        <v>0</v>
      </c>
      <c r="J15" s="7"/>
    </row>
    <row r="16" spans="1:10" ht="54" customHeight="1" x14ac:dyDescent="0.2">
      <c r="A16" s="1306" t="s">
        <v>265</v>
      </c>
      <c r="B16" s="1516"/>
      <c r="C16" s="1516"/>
      <c r="D16" s="1517"/>
      <c r="E16" s="860"/>
      <c r="F16" s="860"/>
      <c r="G16" s="846"/>
      <c r="H16" s="847">
        <f>IF('Input Data'!$C$9="e",IF('Input Data'!$E$26&lt;4,E16,IF('Input Data'!$E$26=4,F16,IF('Input Data'!$E$26=5,G16))))</f>
        <v>0</v>
      </c>
      <c r="J16" s="7"/>
    </row>
    <row r="17" spans="1:10" ht="57.75" customHeight="1" x14ac:dyDescent="0.2">
      <c r="A17" s="1306" t="s">
        <v>276</v>
      </c>
      <c r="B17" s="1516"/>
      <c r="C17" s="1516"/>
      <c r="D17" s="1517"/>
      <c r="E17" s="860"/>
      <c r="F17" s="860"/>
      <c r="G17" s="846"/>
      <c r="H17" s="847">
        <f>IF('Input Data'!$C$9="e",IF('Input Data'!$E$26&lt;4,E17,IF('Input Data'!$E$26=4,F17,IF('Input Data'!$E$26=5,G17))))</f>
        <v>0</v>
      </c>
      <c r="J17" s="7"/>
    </row>
    <row r="18" spans="1:10" ht="57.75" customHeight="1" thickBot="1" x14ac:dyDescent="0.25">
      <c r="A18" s="1311" t="s">
        <v>275</v>
      </c>
      <c r="B18" s="1537"/>
      <c r="C18" s="1537"/>
      <c r="D18" s="1538"/>
      <c r="E18" s="861"/>
      <c r="F18" s="861"/>
      <c r="G18" s="819"/>
      <c r="H18" s="845">
        <f>IF('Input Data'!$C$9="e",IF('Input Data'!$E$26&lt;4,E18,IF('Input Data'!$E$26=4,F18,IF('Input Data'!$E$26=5,G18))))</f>
        <v>0</v>
      </c>
      <c r="J18" s="7"/>
    </row>
    <row r="19" spans="1:10" ht="48.75" customHeight="1" thickBot="1" x14ac:dyDescent="0.25">
      <c r="A19" s="1539" t="s">
        <v>239</v>
      </c>
      <c r="B19" s="1540"/>
      <c r="C19" s="1540"/>
      <c r="D19" s="1541"/>
      <c r="E19" s="862">
        <f>SUM(E11:E18)</f>
        <v>0</v>
      </c>
      <c r="F19" s="862">
        <f>SUM(F11:F18)</f>
        <v>0</v>
      </c>
      <c r="G19" s="863">
        <f>SUM(G11:G18)</f>
        <v>0</v>
      </c>
      <c r="H19" s="848">
        <f>SUM(H11:H18)</f>
        <v>0</v>
      </c>
    </row>
    <row r="20" spans="1:10" ht="41.25" customHeight="1" thickTop="1" thickBot="1" x14ac:dyDescent="0.25">
      <c r="A20" s="1542" t="str">
        <f>IF(C24=5,IF(H19=H25,"","THE VALUE OF ( C) MUST BE THE SAME AS (D)"),"")</f>
        <v/>
      </c>
      <c r="B20" s="1543"/>
      <c r="C20" s="1543"/>
      <c r="D20" s="1544"/>
      <c r="E20" s="1544"/>
      <c r="F20" s="495"/>
      <c r="G20" s="495"/>
      <c r="H20" s="496"/>
    </row>
    <row r="21" spans="1:10" ht="15.75" thickBot="1" x14ac:dyDescent="0.25">
      <c r="A21" s="1529"/>
      <c r="B21" s="1530"/>
      <c r="C21" s="1530"/>
      <c r="D21" s="1531"/>
      <c r="E21" s="497"/>
      <c r="F21" s="498"/>
      <c r="G21" s="499"/>
      <c r="H21" s="500"/>
    </row>
    <row r="22" spans="1:10" ht="63" customHeight="1" thickTop="1" thickBot="1" x14ac:dyDescent="0.25">
      <c r="A22" s="1532" t="s">
        <v>163</v>
      </c>
      <c r="B22" s="1533"/>
      <c r="C22" s="1533"/>
      <c r="D22" s="1534"/>
      <c r="E22" s="1535"/>
      <c r="F22" s="1536"/>
      <c r="G22" s="494" t="s">
        <v>171</v>
      </c>
      <c r="H22" s="493" t="s">
        <v>361</v>
      </c>
    </row>
    <row r="23" spans="1:10" ht="42" customHeight="1" thickTop="1" x14ac:dyDescent="0.2">
      <c r="A23" s="1338" t="s">
        <v>266</v>
      </c>
      <c r="B23" s="1508"/>
      <c r="C23" s="1508"/>
      <c r="D23" s="1508"/>
      <c r="E23" s="1509"/>
      <c r="F23" s="1509"/>
      <c r="G23" s="819"/>
      <c r="H23" s="849">
        <f>IF('Input Data'!$E$26&gt;3,G23,0)</f>
        <v>0</v>
      </c>
    </row>
    <row r="24" spans="1:10" ht="40.5" customHeight="1" thickBot="1" x14ac:dyDescent="0.25">
      <c r="A24" s="1510" t="s">
        <v>277</v>
      </c>
      <c r="B24" s="1511"/>
      <c r="C24" s="1511"/>
      <c r="D24" s="1511"/>
      <c r="E24" s="1512"/>
      <c r="F24" s="1513"/>
      <c r="G24" s="850"/>
      <c r="H24" s="851">
        <f>IF('Input Data'!$E$26&gt;3,G24,0)</f>
        <v>0</v>
      </c>
    </row>
    <row r="25" spans="1:10" ht="44.25" customHeight="1" thickBot="1" x14ac:dyDescent="0.25">
      <c r="A25" s="1524" t="s">
        <v>278</v>
      </c>
      <c r="B25" s="1525"/>
      <c r="C25" s="1525"/>
      <c r="D25" s="1526"/>
      <c r="E25" s="1527"/>
      <c r="F25" s="1528"/>
      <c r="G25" s="852">
        <f>G23+G24</f>
        <v>0</v>
      </c>
      <c r="H25" s="852">
        <f>H23+H24</f>
        <v>0</v>
      </c>
    </row>
  </sheetData>
  <sheetProtection password="CD4C" sheet="1" objects="1" scenarios="1" formatCells="0" formatColumns="0" formatRows="0"/>
  <customSheetViews>
    <customSheetView guid="{F2EF8C40-5F38-4711-A114-3A47916B87AA}" scale="65" showPageBreaks="1" showRuler="0" topLeftCell="A23">
      <selection activeCell="J25" sqref="J25"/>
      <pageMargins left="0.74803149606299213" right="0.74803149606299213" top="0.78740157480314965" bottom="0.78740157480314965" header="0.51181102362204722" footer="0.51181102362204722"/>
      <printOptions horizontalCentered="1"/>
      <pageSetup paperSize="8" scale="75" orientation="portrait" r:id="rId1"/>
      <headerFooter alignWithMargins="0">
        <oddFooter>&amp;L&amp;F&amp;A]&amp;C&amp;P&amp;R&amp;D</oddFooter>
      </headerFooter>
    </customSheetView>
  </customSheetViews>
  <mergeCells count="20">
    <mergeCell ref="A25:F25"/>
    <mergeCell ref="A21:D21"/>
    <mergeCell ref="A22:F22"/>
    <mergeCell ref="A17:D17"/>
    <mergeCell ref="A18:D18"/>
    <mergeCell ref="A19:D19"/>
    <mergeCell ref="A20:E20"/>
    <mergeCell ref="A8:H8"/>
    <mergeCell ref="B6:C6"/>
    <mergeCell ref="A23:F23"/>
    <mergeCell ref="A24:F24"/>
    <mergeCell ref="D6:E6"/>
    <mergeCell ref="A13:D13"/>
    <mergeCell ref="A15:D15"/>
    <mergeCell ref="A16:D16"/>
    <mergeCell ref="A11:D11"/>
    <mergeCell ref="A12:D12"/>
    <mergeCell ref="A14:D14"/>
    <mergeCell ref="A7:H7"/>
    <mergeCell ref="A10:D10"/>
  </mergeCells>
  <phoneticPr fontId="0" type="noConversion"/>
  <printOptions horizontalCentered="1"/>
  <pageMargins left="0.74803149606299213" right="0.74803149606299213" top="0.78740157480314965" bottom="0.78740157480314965" header="0.51181102362204722" footer="0.51181102362204722"/>
  <pageSetup paperSize="8" scale="55" orientation="portrait" r:id="rId2"/>
  <headerFooter alignWithMargins="0">
    <oddFooter>&amp;L&amp;8&amp;A(&amp;F)&amp;C&amp;P&amp;R&amp;8&amp;D</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4"/>
    <pageSetUpPr fitToPage="1"/>
  </sheetPr>
  <dimension ref="A1:S57"/>
  <sheetViews>
    <sheetView zoomScale="75" zoomScaleNormal="75" zoomScaleSheetLayoutView="75" workbookViewId="0">
      <selection activeCell="B6" sqref="B6"/>
    </sheetView>
  </sheetViews>
  <sheetFormatPr defaultRowHeight="15" x14ac:dyDescent="0.2"/>
  <cols>
    <col min="1" max="1" width="13.33203125" customWidth="1"/>
    <col min="2" max="2" width="17.21875" customWidth="1"/>
    <col min="3" max="3" width="5.6640625" customWidth="1"/>
    <col min="4" max="4" width="5" customWidth="1"/>
    <col min="5" max="5" width="4.5546875" customWidth="1"/>
    <col min="6" max="6" width="3.33203125" customWidth="1"/>
    <col min="7" max="7" width="4.6640625" customWidth="1"/>
    <col min="8" max="8" width="2.44140625" customWidth="1"/>
    <col min="9" max="9" width="4.88671875" customWidth="1"/>
    <col min="10" max="10" width="1.88671875" customWidth="1"/>
    <col min="11" max="11" width="5.33203125" customWidth="1"/>
    <col min="12" max="12" width="3" customWidth="1"/>
    <col min="13" max="13" width="12.21875" customWidth="1"/>
    <col min="14" max="14" width="3.21875" customWidth="1"/>
    <col min="15" max="15" width="13.88671875" customWidth="1"/>
    <col min="16" max="16" width="2.77734375" customWidth="1"/>
    <col min="17" max="17" width="12" customWidth="1"/>
    <col min="18" max="18" width="2.88671875" customWidth="1"/>
    <col min="19" max="19" width="18.77734375" customWidth="1"/>
  </cols>
  <sheetData>
    <row r="1" spans="1:19" ht="27" customHeight="1" thickTop="1" x14ac:dyDescent="0.2">
      <c r="A1" s="281"/>
      <c r="B1" s="1575"/>
      <c r="C1" s="1576"/>
      <c r="D1" s="1576"/>
      <c r="E1" s="1576"/>
      <c r="F1" s="1576"/>
      <c r="G1" s="208"/>
      <c r="H1" s="208"/>
      <c r="I1" s="208"/>
      <c r="J1" s="208"/>
      <c r="K1" s="282" t="s">
        <v>156</v>
      </c>
      <c r="L1" s="208"/>
      <c r="M1" s="208"/>
      <c r="N1" s="208"/>
      <c r="O1" s="208"/>
      <c r="P1" s="208"/>
      <c r="Q1" s="208"/>
      <c r="R1" s="208"/>
      <c r="S1" s="209"/>
    </row>
    <row r="2" spans="1:19" ht="27" customHeight="1" x14ac:dyDescent="0.2">
      <c r="A2" s="283"/>
      <c r="B2" s="1577"/>
      <c r="C2" s="1577"/>
      <c r="D2" s="1577"/>
      <c r="E2" s="1577"/>
      <c r="F2" s="1577"/>
      <c r="G2" s="284"/>
      <c r="H2" s="284"/>
      <c r="I2" s="284"/>
      <c r="J2" s="284"/>
      <c r="K2" s="1568" t="str">
        <f>'Input Data'!E2</f>
        <v>FEE FOR CIVIL &amp; STRUCTURAL ENGINEERING SERVICES</v>
      </c>
      <c r="L2" s="1569"/>
      <c r="M2" s="1569"/>
      <c r="N2" s="1569"/>
      <c r="O2" s="1569"/>
      <c r="P2" s="1569"/>
      <c r="Q2" s="1569"/>
      <c r="R2" s="1567"/>
      <c r="S2" s="215"/>
    </row>
    <row r="3" spans="1:19" ht="27" customHeight="1" x14ac:dyDescent="0.2">
      <c r="A3" s="866" t="s">
        <v>360</v>
      </c>
      <c r="B3" s="1577"/>
      <c r="C3" s="1577"/>
      <c r="D3" s="1577"/>
      <c r="E3" s="1577"/>
      <c r="F3" s="1577"/>
      <c r="G3" s="217"/>
      <c r="H3" s="217"/>
      <c r="I3" s="217"/>
      <c r="J3" s="217"/>
      <c r="K3" s="1572" t="str">
        <f>'Input Data'!E3</f>
        <v>ENGINEERING PROJECT:  2009 FEES</v>
      </c>
      <c r="L3" s="1573"/>
      <c r="M3" s="1573"/>
      <c r="N3" s="1573"/>
      <c r="O3" s="1573"/>
      <c r="P3" s="217"/>
      <c r="Q3" s="63"/>
      <c r="R3" s="189"/>
      <c r="S3" s="215"/>
    </row>
    <row r="4" spans="1:19" ht="27" customHeight="1" x14ac:dyDescent="0.2">
      <c r="A4" s="4"/>
      <c r="B4" s="2"/>
      <c r="C4" s="2"/>
      <c r="D4" s="2"/>
      <c r="E4" s="2"/>
      <c r="F4" s="189"/>
      <c r="G4" s="189"/>
      <c r="H4" s="189"/>
      <c r="I4" s="189"/>
      <c r="J4" s="189"/>
      <c r="K4" s="1570" t="s">
        <v>154</v>
      </c>
      <c r="L4" s="1571"/>
      <c r="M4" s="1571"/>
      <c r="N4" s="1571"/>
      <c r="O4" s="1574">
        <f>'Input Data'!D22</f>
        <v>0</v>
      </c>
      <c r="P4" s="1430"/>
      <c r="Q4" s="1474"/>
      <c r="R4" s="276"/>
      <c r="S4" s="277"/>
    </row>
    <row r="5" spans="1:19" ht="20.25" customHeight="1" x14ac:dyDescent="0.2">
      <c r="A5" s="288"/>
      <c r="B5" s="189"/>
      <c r="C5" s="2"/>
      <c r="D5" s="189"/>
      <c r="E5" s="189"/>
      <c r="F5" s="189"/>
      <c r="G5" s="189"/>
      <c r="H5" s="43"/>
      <c r="I5" s="43"/>
      <c r="J5" s="43"/>
      <c r="K5" s="285"/>
      <c r="L5" s="43"/>
      <c r="M5" s="43"/>
      <c r="N5" s="43"/>
      <c r="O5" s="286"/>
      <c r="P5" s="43"/>
      <c r="Q5" s="43"/>
      <c r="R5" s="189"/>
      <c r="S5" s="654" t="str">
        <f>'Input Data'!H4</f>
        <v>Version 3.2  2012-10</v>
      </c>
    </row>
    <row r="6" spans="1:19" ht="18.75" x14ac:dyDescent="0.2">
      <c r="A6" s="287" t="s">
        <v>250</v>
      </c>
      <c r="B6" s="918">
        <f>'Input Data'!D6</f>
        <v>0</v>
      </c>
      <c r="C6" s="2"/>
      <c r="D6" s="1514" t="str">
        <f>'Input Data'!D26</f>
        <v>PRELIMINARY DESIGN</v>
      </c>
      <c r="E6" s="1514"/>
      <c r="F6" s="1514"/>
      <c r="G6" s="1514"/>
      <c r="H6" s="1514"/>
      <c r="I6" s="1514"/>
      <c r="J6" s="1514"/>
      <c r="K6" s="49" t="s">
        <v>162</v>
      </c>
      <c r="L6" s="43"/>
      <c r="M6" s="2"/>
      <c r="N6" s="2"/>
      <c r="O6" s="2"/>
      <c r="P6" s="2"/>
      <c r="Q6" s="2"/>
      <c r="R6" s="43"/>
      <c r="S6" s="158"/>
    </row>
    <row r="7" spans="1:19" x14ac:dyDescent="0.2">
      <c r="A7" s="287" t="s">
        <v>21</v>
      </c>
      <c r="B7" s="1563">
        <f>'Input Data'!$D$11</f>
        <v>0</v>
      </c>
      <c r="C7" s="1459"/>
      <c r="D7" s="1459"/>
      <c r="E7" s="1459"/>
      <c r="F7" s="1459"/>
      <c r="G7" s="1459"/>
      <c r="H7" s="1459"/>
      <c r="I7" s="1459"/>
      <c r="J7" s="1459"/>
      <c r="K7" s="1459"/>
      <c r="L7" s="1459"/>
      <c r="M7" s="1459"/>
      <c r="N7" s="278"/>
      <c r="O7" s="278"/>
      <c r="P7" s="161"/>
      <c r="Q7" s="161"/>
      <c r="R7" s="43"/>
      <c r="S7" s="158"/>
    </row>
    <row r="8" spans="1:19" ht="15.75" thickBot="1" x14ac:dyDescent="0.25">
      <c r="A8" s="162"/>
      <c r="B8" s="1564">
        <f>'Input Data'!$D$12</f>
        <v>0</v>
      </c>
      <c r="C8" s="1565"/>
      <c r="D8" s="1565"/>
      <c r="E8" s="1565"/>
      <c r="F8" s="1565"/>
      <c r="G8" s="1565"/>
      <c r="H8" s="1565"/>
      <c r="I8" s="1565"/>
      <c r="J8" s="1565"/>
      <c r="K8" s="1565"/>
      <c r="L8" s="1565"/>
      <c r="M8" s="1565"/>
      <c r="N8" s="219"/>
      <c r="O8" s="219"/>
      <c r="P8" s="163"/>
      <c r="Q8" s="163"/>
      <c r="R8" s="103"/>
      <c r="S8" s="159"/>
    </row>
    <row r="9" spans="1:19" ht="15.75" thickTop="1" x14ac:dyDescent="0.2">
      <c r="A9" s="164"/>
      <c r="B9" s="165" t="s">
        <v>129</v>
      </c>
      <c r="C9" s="166"/>
      <c r="D9" s="166"/>
      <c r="E9" s="166"/>
      <c r="F9" s="166"/>
      <c r="G9" s="166"/>
      <c r="H9" s="166"/>
      <c r="I9" s="166"/>
      <c r="J9" s="166"/>
      <c r="K9" s="166"/>
      <c r="L9" s="166"/>
      <c r="M9" s="43"/>
      <c r="N9" s="51"/>
      <c r="O9" s="43"/>
      <c r="P9" s="167"/>
      <c r="Q9" s="1560"/>
      <c r="R9" s="1473"/>
      <c r="S9" s="1561"/>
    </row>
    <row r="10" spans="1:19" x14ac:dyDescent="0.2">
      <c r="A10" s="160" t="s">
        <v>23</v>
      </c>
      <c r="B10" s="43"/>
      <c r="C10" s="1566">
        <f>'Input Data'!$D$25</f>
        <v>0</v>
      </c>
      <c r="D10" s="1567"/>
      <c r="E10" s="899"/>
      <c r="F10" s="899"/>
      <c r="G10" s="899"/>
      <c r="H10" s="899"/>
      <c r="I10" s="168"/>
      <c r="J10" s="168"/>
      <c r="K10" s="169"/>
      <c r="L10" s="51" t="s">
        <v>154</v>
      </c>
      <c r="M10" s="189"/>
      <c r="N10" s="161"/>
      <c r="O10" s="1562">
        <f>'Input Data'!D22</f>
        <v>0</v>
      </c>
      <c r="P10" s="1430"/>
      <c r="Q10" s="1428"/>
      <c r="R10" s="189"/>
      <c r="S10" s="170"/>
    </row>
    <row r="11" spans="1:19" x14ac:dyDescent="0.2">
      <c r="A11" s="365" t="s">
        <v>383</v>
      </c>
      <c r="B11" s="912">
        <f>'Input Data'!$D$23</f>
        <v>0</v>
      </c>
      <c r="C11" s="171"/>
      <c r="D11" s="189"/>
      <c r="E11" s="189"/>
      <c r="F11" s="189"/>
      <c r="G11" s="172"/>
      <c r="H11" s="172"/>
      <c r="I11" s="172"/>
      <c r="J11" s="172"/>
      <c r="K11" s="169"/>
      <c r="L11" s="169"/>
      <c r="M11" s="169"/>
      <c r="N11" s="189"/>
      <c r="O11" s="43"/>
      <c r="P11" s="169"/>
      <c r="Q11" s="189"/>
      <c r="R11" s="189"/>
      <c r="S11" s="170"/>
    </row>
    <row r="12" spans="1:19" ht="15.75" thickBot="1" x14ac:dyDescent="0.25">
      <c r="A12" s="174"/>
      <c r="B12" s="103"/>
      <c r="C12" s="175"/>
      <c r="D12" s="56"/>
      <c r="E12" s="56"/>
      <c r="F12" s="56"/>
      <c r="G12" s="56"/>
      <c r="H12" s="56"/>
      <c r="I12" s="56"/>
      <c r="J12" s="56"/>
      <c r="K12" s="176"/>
      <c r="L12" s="176"/>
      <c r="M12" s="56"/>
      <c r="N12" s="177"/>
      <c r="O12" s="103"/>
      <c r="P12" s="122"/>
      <c r="Q12" s="178"/>
      <c r="R12" s="103"/>
      <c r="S12" s="159"/>
    </row>
    <row r="13" spans="1:19" ht="15.75" customHeight="1" thickTop="1" x14ac:dyDescent="0.2">
      <c r="A13" s="1547"/>
      <c r="B13" s="1438"/>
      <c r="C13" s="1438"/>
      <c r="D13" s="1438"/>
      <c r="E13" s="1438"/>
      <c r="F13" s="1438"/>
      <c r="G13" s="1438"/>
      <c r="H13" s="1438"/>
      <c r="I13" s="1438"/>
      <c r="J13" s="1438"/>
      <c r="K13" s="1438"/>
      <c r="L13" s="1439"/>
      <c r="M13" s="15"/>
      <c r="N13" s="1557" t="s">
        <v>151</v>
      </c>
      <c r="O13" s="1558"/>
      <c r="P13" s="1558"/>
      <c r="Q13" s="1558"/>
      <c r="R13" s="1559"/>
      <c r="S13" s="728">
        <f>IF('Input Data'!$F$33=1,80%*'Input Data'!$H$43,'Input Data'!$H$43)</f>
        <v>0</v>
      </c>
    </row>
    <row r="14" spans="1:19" ht="15.75" thickBot="1" x14ac:dyDescent="0.25">
      <c r="A14" s="501"/>
      <c r="B14" s="502"/>
      <c r="C14" s="502"/>
      <c r="D14" s="502"/>
      <c r="E14" s="502"/>
      <c r="F14" s="502"/>
      <c r="G14" s="502"/>
      <c r="H14" s="502"/>
      <c r="I14" s="502"/>
      <c r="J14" s="502"/>
      <c r="K14" s="502"/>
      <c r="L14" s="179"/>
      <c r="M14" s="224"/>
      <c r="N14" s="1545" t="s">
        <v>152</v>
      </c>
      <c r="O14" s="1546"/>
      <c r="P14" s="1546"/>
      <c r="Q14" s="1546"/>
      <c r="R14" s="1546"/>
      <c r="S14" s="844">
        <f>IF('Input Data'!E29="y",IF('Input Data'!$F$33=1,80%*'Input Data'!$H$47,'Input Data'!$H$47),0)</f>
        <v>0</v>
      </c>
    </row>
    <row r="15" spans="1:19" ht="27.75" customHeight="1" thickTop="1" x14ac:dyDescent="0.2">
      <c r="A15" s="250" t="s">
        <v>172</v>
      </c>
      <c r="B15" s="84"/>
      <c r="C15" s="84"/>
      <c r="D15" s="84"/>
      <c r="E15" s="84"/>
      <c r="F15" s="84"/>
      <c r="G15" s="84"/>
      <c r="H15" s="84"/>
      <c r="I15" s="84"/>
      <c r="J15" s="84"/>
      <c r="K15" s="84"/>
      <c r="L15" s="84"/>
      <c r="M15" s="84"/>
      <c r="N15" s="84"/>
      <c r="O15" s="84"/>
      <c r="P15" s="84"/>
      <c r="Q15" s="84"/>
      <c r="R15" s="84"/>
      <c r="S15" s="85"/>
    </row>
    <row r="16" spans="1:19" ht="15.75" x14ac:dyDescent="0.2">
      <c r="A16" s="180"/>
      <c r="B16" s="44"/>
      <c r="C16" s="44"/>
      <c r="D16" s="44"/>
      <c r="E16" s="44"/>
      <c r="F16" s="44"/>
      <c r="G16" s="44"/>
      <c r="H16" s="44"/>
      <c r="I16" s="44"/>
      <c r="J16" s="44"/>
      <c r="K16" s="44"/>
      <c r="L16" s="44"/>
      <c r="M16" s="44"/>
      <c r="N16" s="44"/>
      <c r="O16" s="44"/>
      <c r="P16" s="44"/>
      <c r="Q16" s="44"/>
      <c r="R16" s="44"/>
      <c r="S16" s="54"/>
    </row>
    <row r="17" spans="1:19" x14ac:dyDescent="0.2">
      <c r="A17" s="225" t="s">
        <v>33</v>
      </c>
      <c r="B17" s="43"/>
      <c r="C17" s="44"/>
      <c r="D17" s="86"/>
      <c r="E17" s="86"/>
      <c r="F17" s="86"/>
      <c r="G17" s="86"/>
      <c r="H17" s="86"/>
      <c r="I17" s="86"/>
      <c r="J17" s="86"/>
      <c r="K17" s="87"/>
      <c r="L17" s="88"/>
      <c r="M17" s="55">
        <f>'Tax Invoice '!K21</f>
        <v>0</v>
      </c>
      <c r="N17" s="181" t="s">
        <v>130</v>
      </c>
      <c r="O17" s="89">
        <f>'Tax Invoice '!M21</f>
        <v>0.125</v>
      </c>
      <c r="P17" s="90" t="s">
        <v>1</v>
      </c>
      <c r="Q17" s="91">
        <f>'Tax Invoice '!O21</f>
        <v>0</v>
      </c>
      <c r="R17" s="92" t="s">
        <v>3</v>
      </c>
      <c r="S17" s="731">
        <f>IF('Input Data'!$H$43&gt;'Input Data'!$H$23,(M17+O17*Q17),0)</f>
        <v>0</v>
      </c>
    </row>
    <row r="18" spans="1:19" x14ac:dyDescent="0.2">
      <c r="A18" s="93"/>
      <c r="B18" s="43"/>
      <c r="C18" s="44"/>
      <c r="D18" s="94"/>
      <c r="E18" s="94"/>
      <c r="F18" s="94"/>
      <c r="G18" s="94"/>
      <c r="H18" s="94"/>
      <c r="I18" s="94"/>
      <c r="J18" s="94"/>
      <c r="K18" s="44"/>
      <c r="L18" s="44"/>
      <c r="M18" s="55"/>
      <c r="N18" s="55"/>
      <c r="O18" s="97"/>
      <c r="P18" s="90"/>
      <c r="Q18" s="55"/>
      <c r="R18" s="55"/>
      <c r="S18" s="732"/>
    </row>
    <row r="19" spans="1:19" ht="15.75" thickBot="1" x14ac:dyDescent="0.25">
      <c r="A19" s="102"/>
      <c r="B19" s="103"/>
      <c r="C19" s="104"/>
      <c r="D19" s="105"/>
      <c r="E19" s="105"/>
      <c r="F19" s="105"/>
      <c r="G19" s="105"/>
      <c r="H19" s="105"/>
      <c r="I19" s="105"/>
      <c r="J19" s="105"/>
      <c r="K19" s="104"/>
      <c r="L19" s="104"/>
      <c r="M19" s="106"/>
      <c r="N19" s="107"/>
      <c r="O19" s="108"/>
      <c r="P19" s="109"/>
      <c r="Q19" s="107"/>
      <c r="R19" s="107"/>
      <c r="S19" s="839"/>
    </row>
    <row r="20" spans="1:19" ht="25.5" customHeight="1" thickTop="1" x14ac:dyDescent="0.2">
      <c r="A20" s="83" t="s">
        <v>303</v>
      </c>
      <c r="B20" s="43"/>
      <c r="C20" s="44"/>
      <c r="D20" s="94"/>
      <c r="E20" s="94"/>
      <c r="F20" s="94"/>
      <c r="G20" s="94"/>
      <c r="H20" s="94"/>
      <c r="I20" s="94"/>
      <c r="J20" s="94"/>
      <c r="K20" s="44"/>
      <c r="L20" s="44"/>
      <c r="M20" s="95"/>
      <c r="N20" s="55"/>
      <c r="O20" s="97"/>
      <c r="P20" s="90"/>
      <c r="Q20" s="55"/>
      <c r="R20" s="55"/>
      <c r="S20" s="732"/>
    </row>
    <row r="21" spans="1:19" ht="15.75" x14ac:dyDescent="0.2">
      <c r="A21" s="182"/>
      <c r="B21" s="43"/>
      <c r="C21" s="44"/>
      <c r="D21" s="94"/>
      <c r="E21" s="94"/>
      <c r="F21" s="94"/>
      <c r="G21" s="94"/>
      <c r="H21" s="94"/>
      <c r="I21" s="94"/>
      <c r="J21" s="94"/>
      <c r="K21" s="44"/>
      <c r="L21" s="44"/>
      <c r="M21" s="95"/>
      <c r="N21" s="55"/>
      <c r="O21" s="97"/>
      <c r="P21" s="90"/>
      <c r="Q21" s="55"/>
      <c r="R21" s="55"/>
      <c r="S21" s="732"/>
    </row>
    <row r="22" spans="1:19" x14ac:dyDescent="0.2">
      <c r="A22" s="1554" t="s">
        <v>236</v>
      </c>
      <c r="B22" s="1461"/>
      <c r="C22" s="1461"/>
      <c r="D22" s="43"/>
      <c r="E22" s="43"/>
      <c r="F22" s="43"/>
      <c r="G22" s="43"/>
      <c r="H22" s="43"/>
      <c r="I22" s="43"/>
      <c r="J22" s="43"/>
      <c r="K22" s="167">
        <v>1.25</v>
      </c>
      <c r="L22" s="86" t="s">
        <v>27</v>
      </c>
      <c r="M22" s="787">
        <f>IF('Input Data'!$E$26=1,Scales!$L$4,IF('Input Data'!$E$26=2,Scales!$L$5,IF('Input Data'!$E$26=3,Scales!$L$6,0.75)))</f>
        <v>0.2</v>
      </c>
      <c r="N22" s="92" t="s">
        <v>2</v>
      </c>
      <c r="O22" s="55">
        <f>'WTW Input'!$H$11</f>
        <v>0</v>
      </c>
      <c r="P22" s="90" t="s">
        <v>27</v>
      </c>
      <c r="Q22" s="55">
        <f>$S$17</f>
        <v>0</v>
      </c>
      <c r="R22" s="95"/>
      <c r="S22" s="732">
        <f>IF('WTW Input'!H11&gt;0,IF('Input Data'!$D$28="N",K22*M22*O22/O23*Q22),0)</f>
        <v>0</v>
      </c>
    </row>
    <row r="23" spans="1:19" x14ac:dyDescent="0.2">
      <c r="A23" s="1555"/>
      <c r="B23" s="1461"/>
      <c r="C23" s="1461"/>
      <c r="D23" s="43"/>
      <c r="E23" s="43"/>
      <c r="F23" s="43"/>
      <c r="G23" s="43"/>
      <c r="H23" s="43"/>
      <c r="I23" s="43"/>
      <c r="J23" s="43"/>
      <c r="K23" s="111"/>
      <c r="L23" s="94"/>
      <c r="M23" s="787"/>
      <c r="N23" s="55"/>
      <c r="O23" s="471">
        <f>IF('WTW Input'!$H$11&gt;0,'Input Data'!$H$43,0)</f>
        <v>0</v>
      </c>
      <c r="P23" s="90"/>
      <c r="Q23" s="55"/>
      <c r="R23" s="95"/>
      <c r="S23" s="732"/>
    </row>
    <row r="24" spans="1:19" x14ac:dyDescent="0.2">
      <c r="A24" s="112"/>
      <c r="B24" s="113"/>
      <c r="C24" s="43"/>
      <c r="D24" s="43"/>
      <c r="E24" s="43"/>
      <c r="F24" s="43"/>
      <c r="G24" s="43"/>
      <c r="H24" s="43"/>
      <c r="I24" s="43"/>
      <c r="J24" s="43"/>
      <c r="K24" s="114"/>
      <c r="L24" s="99"/>
      <c r="M24" s="788"/>
      <c r="N24" s="116"/>
      <c r="O24" s="116"/>
      <c r="P24" s="117"/>
      <c r="Q24" s="116"/>
      <c r="R24" s="116"/>
      <c r="S24" s="735"/>
    </row>
    <row r="25" spans="1:19" x14ac:dyDescent="0.2">
      <c r="A25" s="1311" t="s">
        <v>227</v>
      </c>
      <c r="B25" s="1315"/>
      <c r="C25" s="1315"/>
      <c r="D25" s="1315"/>
      <c r="E25" s="226"/>
      <c r="F25" s="226"/>
      <c r="G25" s="14"/>
      <c r="H25" s="14"/>
      <c r="I25" s="167">
        <v>1.25</v>
      </c>
      <c r="J25" s="86" t="s">
        <v>27</v>
      </c>
      <c r="K25" s="114">
        <f>IF('Input Data'!$C$19&gt;2,IF('WTW Input'!$H$12&gt;0,0.25,0),0)</f>
        <v>0</v>
      </c>
      <c r="L25" s="86" t="s">
        <v>1</v>
      </c>
      <c r="M25" s="787">
        <f>IF('Input Data'!$E$26=1,Scales!$L$4,IF('Input Data'!$E$26=2,Scales!$L$5,IF('Input Data'!$E$26=3,Scales!$L$6,0.75)))</f>
        <v>0.2</v>
      </c>
      <c r="N25" s="92" t="s">
        <v>2</v>
      </c>
      <c r="O25" s="55">
        <f>'WTW Input'!$H$12</f>
        <v>0</v>
      </c>
      <c r="P25" s="90" t="s">
        <v>27</v>
      </c>
      <c r="Q25" s="55">
        <f>$S$17</f>
        <v>0</v>
      </c>
      <c r="R25" s="116"/>
      <c r="S25" s="735">
        <f>IF('WTW Input'!$H$12&gt;0,IF('Input Data'!$D$28="Y",0,(I25*K25*M25*O25/O26*Q25)),0)</f>
        <v>0</v>
      </c>
    </row>
    <row r="26" spans="1:19" x14ac:dyDescent="0.2">
      <c r="A26" s="1549"/>
      <c r="B26" s="1548"/>
      <c r="C26" s="1548"/>
      <c r="D26" s="1548"/>
      <c r="E26" s="16"/>
      <c r="F26" s="16"/>
      <c r="G26" s="14"/>
      <c r="H26" s="14"/>
      <c r="I26" s="14"/>
      <c r="J26" s="14"/>
      <c r="K26" s="114"/>
      <c r="L26" s="99"/>
      <c r="M26" s="788"/>
      <c r="N26" s="116"/>
      <c r="O26" s="471">
        <f>IF('WTW Input'!$H$12&gt;0,'Input Data'!$H$43,0)</f>
        <v>0</v>
      </c>
      <c r="P26" s="117"/>
      <c r="Q26" s="116"/>
      <c r="R26" s="116"/>
      <c r="S26" s="735"/>
    </row>
    <row r="27" spans="1:19" x14ac:dyDescent="0.2">
      <c r="A27" s="10"/>
      <c r="B27" s="14"/>
      <c r="C27" s="14"/>
      <c r="D27" s="14"/>
      <c r="E27" s="14"/>
      <c r="F27" s="14"/>
      <c r="G27" s="14"/>
      <c r="H27" s="14"/>
      <c r="I27" s="14"/>
      <c r="J27" s="14"/>
      <c r="K27" s="114"/>
      <c r="L27" s="99"/>
      <c r="M27" s="788"/>
      <c r="N27" s="116"/>
      <c r="O27" s="116"/>
      <c r="P27" s="117"/>
      <c r="Q27" s="116"/>
      <c r="R27" s="116"/>
      <c r="S27" s="735"/>
    </row>
    <row r="28" spans="1:19" x14ac:dyDescent="0.2">
      <c r="A28" s="1408" t="s">
        <v>225</v>
      </c>
      <c r="B28" s="1315"/>
      <c r="C28" s="1550"/>
      <c r="D28" s="1552"/>
      <c r="E28" s="20"/>
      <c r="F28" s="20"/>
      <c r="G28" s="20"/>
      <c r="H28" s="20"/>
      <c r="I28" s="167">
        <v>1.25</v>
      </c>
      <c r="J28" s="86" t="s">
        <v>27</v>
      </c>
      <c r="K28" s="114">
        <f>IF('WTW Input'!$H$13&gt;0,1.25,0)</f>
        <v>0</v>
      </c>
      <c r="L28" s="86" t="s">
        <v>1</v>
      </c>
      <c r="M28" s="787">
        <f>IF('Input Data'!$E$26=1,Scales!$L$4,IF('Input Data'!$E$26=2,Scales!$L$5,IF('Input Data'!$E$26=3,Scales!$L$6,0.75)))</f>
        <v>0.2</v>
      </c>
      <c r="N28" s="92" t="s">
        <v>2</v>
      </c>
      <c r="O28" s="55">
        <f>'WTW Input'!$H$13</f>
        <v>0</v>
      </c>
      <c r="P28" s="90" t="s">
        <v>27</v>
      </c>
      <c r="Q28" s="55">
        <f>$S$17</f>
        <v>0</v>
      </c>
      <c r="R28" s="55"/>
      <c r="S28" s="735">
        <f>IF('WTW Input'!$H$13&gt;0,IF('Input Data'!$D$28="Y",0,(I28*K28*M28*O28/O29*Q28)),0)</f>
        <v>0</v>
      </c>
    </row>
    <row r="29" spans="1:19" x14ac:dyDescent="0.2">
      <c r="A29" s="1551"/>
      <c r="B29" s="1552"/>
      <c r="C29" s="1552"/>
      <c r="D29" s="1552"/>
      <c r="E29" s="20"/>
      <c r="F29" s="20"/>
      <c r="G29" s="43"/>
      <c r="H29" s="43"/>
      <c r="I29" s="43"/>
      <c r="J29" s="43"/>
      <c r="K29" s="114"/>
      <c r="L29" s="99"/>
      <c r="M29" s="788"/>
      <c r="N29" s="116"/>
      <c r="O29" s="471">
        <f>IF('WTW Input'!$H$13&gt;0,'Input Data'!$H$43,0)</f>
        <v>0</v>
      </c>
      <c r="P29" s="117"/>
      <c r="Q29" s="116"/>
      <c r="R29" s="116"/>
      <c r="S29" s="735"/>
    </row>
    <row r="30" spans="1:19" ht="12" customHeight="1" x14ac:dyDescent="0.2">
      <c r="A30" s="112"/>
      <c r="B30" s="113"/>
      <c r="C30" s="43"/>
      <c r="D30" s="43"/>
      <c r="E30" s="43"/>
      <c r="F30" s="43"/>
      <c r="G30" s="43"/>
      <c r="H30" s="43"/>
      <c r="I30" s="43"/>
      <c r="J30" s="43"/>
      <c r="K30" s="114"/>
      <c r="L30" s="99"/>
      <c r="M30" s="788"/>
      <c r="N30" s="116"/>
      <c r="O30" s="116"/>
      <c r="P30" s="117"/>
      <c r="Q30" s="116"/>
      <c r="R30" s="116"/>
      <c r="S30" s="735"/>
    </row>
    <row r="31" spans="1:19" ht="21.75" customHeight="1" x14ac:dyDescent="0.2">
      <c r="A31" s="1408" t="s">
        <v>228</v>
      </c>
      <c r="B31" s="1315"/>
      <c r="C31" s="1550"/>
      <c r="D31" s="1552"/>
      <c r="E31" s="20"/>
      <c r="F31" s="20"/>
      <c r="G31" s="20"/>
      <c r="H31" s="20"/>
      <c r="I31" s="167">
        <v>1.25</v>
      </c>
      <c r="J31" s="86" t="s">
        <v>27</v>
      </c>
      <c r="K31" s="118">
        <f>IF('WTW Input'!H14&gt;0,0.33,0)</f>
        <v>0</v>
      </c>
      <c r="L31" s="86" t="s">
        <v>1</v>
      </c>
      <c r="M31" s="787">
        <f>IF('Input Data'!$E$26=1,Scales!$L$4,IF('Input Data'!$E$26=2,Scales!$L$5,IF('Input Data'!$E$26=3,Scales!$L$6,0.75)))</f>
        <v>0.2</v>
      </c>
      <c r="N31" s="92" t="s">
        <v>2</v>
      </c>
      <c r="O31" s="55">
        <f>'WTW Input'!$H$14</f>
        <v>0</v>
      </c>
      <c r="P31" s="90" t="s">
        <v>27</v>
      </c>
      <c r="Q31" s="55">
        <f>$S$17</f>
        <v>0</v>
      </c>
      <c r="R31" s="55"/>
      <c r="S31" s="735">
        <f>IF('WTW Input'!$H$14&gt;0,IF('Input Data'!$D$28="Y",0,(I31*K31*M31*O31/O32*Q31)),0)</f>
        <v>0</v>
      </c>
    </row>
    <row r="32" spans="1:19" ht="21.75" customHeight="1" x14ac:dyDescent="0.2">
      <c r="A32" s="1551"/>
      <c r="B32" s="1552"/>
      <c r="C32" s="1552"/>
      <c r="D32" s="1552"/>
      <c r="E32" s="20"/>
      <c r="F32" s="20"/>
      <c r="G32" s="43"/>
      <c r="H32" s="43"/>
      <c r="I32" s="43"/>
      <c r="J32" s="43"/>
      <c r="K32" s="114"/>
      <c r="L32" s="99"/>
      <c r="M32" s="787"/>
      <c r="N32" s="92"/>
      <c r="O32" s="471">
        <f>IF('WTW Input'!$H$14&gt;0,'Input Data'!$H$43,0)</f>
        <v>0</v>
      </c>
      <c r="P32" s="117"/>
      <c r="Q32" s="119"/>
      <c r="R32" s="116"/>
      <c r="S32" s="735"/>
    </row>
    <row r="33" spans="1:19" ht="9" customHeight="1" x14ac:dyDescent="0.2">
      <c r="A33" s="210"/>
      <c r="B33" s="189"/>
      <c r="C33" s="189"/>
      <c r="D33" s="189"/>
      <c r="E33" s="189"/>
      <c r="F33" s="189"/>
      <c r="G33" s="189"/>
      <c r="H33" s="189"/>
      <c r="I33" s="189"/>
      <c r="J33" s="189"/>
      <c r="K33" s="189"/>
      <c r="L33" s="189"/>
      <c r="M33" s="865"/>
      <c r="N33" s="189"/>
      <c r="O33" s="189"/>
      <c r="P33" s="189"/>
      <c r="Q33" s="189"/>
      <c r="R33" s="189"/>
      <c r="S33" s="840"/>
    </row>
    <row r="34" spans="1:19" ht="15.75" customHeight="1" x14ac:dyDescent="0.2">
      <c r="A34" s="1311" t="s">
        <v>226</v>
      </c>
      <c r="B34" s="1548"/>
      <c r="C34" s="1548"/>
      <c r="D34" s="1548"/>
      <c r="E34" s="16"/>
      <c r="F34" s="16"/>
      <c r="G34" s="167">
        <v>1.25</v>
      </c>
      <c r="H34" s="86" t="s">
        <v>27</v>
      </c>
      <c r="I34" s="114">
        <f>IF('WTW Input'!$H$15&gt;0,0.33,0)</f>
        <v>0</v>
      </c>
      <c r="J34" s="86" t="s">
        <v>1</v>
      </c>
      <c r="K34" s="114">
        <f>IF('WTW Input'!$H$15&gt;0,1.25,0)</f>
        <v>0</v>
      </c>
      <c r="L34" s="86" t="s">
        <v>1</v>
      </c>
      <c r="M34" s="787">
        <f>IF('Input Data'!$E$26=1,Scales!$L$4,IF('Input Data'!$E$26=2,Scales!$L$5,IF('Input Data'!$E$26=3,Scales!$L$6,0.75)))</f>
        <v>0.2</v>
      </c>
      <c r="N34" s="92" t="s">
        <v>2</v>
      </c>
      <c r="O34" s="55">
        <f>'WTW Input'!$H$15</f>
        <v>0</v>
      </c>
      <c r="P34" s="90" t="s">
        <v>27</v>
      </c>
      <c r="Q34" s="55">
        <f>$S$17</f>
        <v>0</v>
      </c>
      <c r="R34" s="116"/>
      <c r="S34" s="735">
        <f>IF('WTW Input'!$H$15&gt;0,IF('Input Data'!D28="Y",0,G34*I34*K34*M34*O34/O35*Q34),0)</f>
        <v>0</v>
      </c>
    </row>
    <row r="35" spans="1:19" ht="24" customHeight="1" x14ac:dyDescent="0.2">
      <c r="A35" s="1549"/>
      <c r="B35" s="1548"/>
      <c r="C35" s="1548"/>
      <c r="D35" s="1548"/>
      <c r="E35" s="16"/>
      <c r="F35" s="16"/>
      <c r="G35" s="17"/>
      <c r="H35" s="17"/>
      <c r="I35" s="17"/>
      <c r="J35" s="17"/>
      <c r="K35" s="114"/>
      <c r="L35" s="99"/>
      <c r="M35" s="787"/>
      <c r="N35" s="116"/>
      <c r="O35" s="471">
        <f>IF('WTW Input'!$H$15&gt;0,'Input Data'!$H$43,0)</f>
        <v>0</v>
      </c>
      <c r="P35" s="117"/>
      <c r="Q35" s="116"/>
      <c r="R35" s="116"/>
      <c r="S35" s="735"/>
    </row>
    <row r="36" spans="1:19" x14ac:dyDescent="0.2">
      <c r="A36" s="10"/>
      <c r="B36" s="17"/>
      <c r="C36" s="17"/>
      <c r="D36" s="17"/>
      <c r="E36" s="17"/>
      <c r="F36" s="17"/>
      <c r="G36" s="17"/>
      <c r="H36" s="17"/>
      <c r="I36" s="17"/>
      <c r="J36" s="17"/>
      <c r="K36" s="114"/>
      <c r="L36" s="99"/>
      <c r="M36" s="788"/>
      <c r="N36" s="116"/>
      <c r="O36" s="116"/>
      <c r="P36" s="117"/>
      <c r="Q36" s="116"/>
      <c r="R36" s="116"/>
      <c r="S36" s="735"/>
    </row>
    <row r="37" spans="1:19" ht="15.75" customHeight="1" x14ac:dyDescent="0.2">
      <c r="A37" s="1311" t="s">
        <v>229</v>
      </c>
      <c r="B37" s="1553"/>
      <c r="C37" s="1553"/>
      <c r="D37" s="1553"/>
      <c r="E37" s="227"/>
      <c r="F37" s="227"/>
      <c r="G37" s="167">
        <v>1.25</v>
      </c>
      <c r="H37" s="86" t="s">
        <v>27</v>
      </c>
      <c r="I37" s="114">
        <f>IF('WTW Input'!$H$16&gt;0,0.33,0)</f>
        <v>0</v>
      </c>
      <c r="J37" s="86" t="s">
        <v>1</v>
      </c>
      <c r="K37" s="120">
        <f>IF('Input Data'!$C$19&gt;2,IF('WTW Input'!$H$16&gt;0,0.25,0),1)</f>
        <v>0</v>
      </c>
      <c r="L37" s="86" t="s">
        <v>1</v>
      </c>
      <c r="M37" s="787">
        <f>IF('Input Data'!$E$26=1,Scales!$L$4,IF('Input Data'!$E$26=2,Scales!$L$5,IF('Input Data'!$E$26=3,Scales!$L$6,0.75)))</f>
        <v>0.2</v>
      </c>
      <c r="N37" s="92" t="s">
        <v>2</v>
      </c>
      <c r="O37" s="55">
        <f>'WTW Input'!$H$16</f>
        <v>0</v>
      </c>
      <c r="P37" s="90" t="s">
        <v>27</v>
      </c>
      <c r="Q37" s="55">
        <f>$S$17</f>
        <v>0</v>
      </c>
      <c r="R37" s="116"/>
      <c r="S37" s="735">
        <f>IF('WTW Input'!$H$16&gt;0,IF('Input Data'!D30="Y",0,G37*I37*K37*M37*O37/O38*Q37),0)</f>
        <v>0</v>
      </c>
    </row>
    <row r="38" spans="1:19" ht="21.75" customHeight="1" x14ac:dyDescent="0.2">
      <c r="A38" s="1311"/>
      <c r="B38" s="1553"/>
      <c r="C38" s="1553"/>
      <c r="D38" s="1553"/>
      <c r="E38" s="227"/>
      <c r="F38" s="227"/>
      <c r="G38" s="17"/>
      <c r="H38" s="17"/>
      <c r="I38" s="17"/>
      <c r="J38" s="17"/>
      <c r="K38" s="114"/>
      <c r="L38" s="99"/>
      <c r="M38" s="787"/>
      <c r="N38" s="116"/>
      <c r="O38" s="471">
        <f>IF('WTW Input'!$H$16&gt;0,'Input Data'!$H$43,0)</f>
        <v>0</v>
      </c>
      <c r="P38" s="117"/>
      <c r="Q38" s="116"/>
      <c r="R38" s="116"/>
      <c r="S38" s="735"/>
    </row>
    <row r="39" spans="1:19" x14ac:dyDescent="0.2">
      <c r="A39" s="10"/>
      <c r="B39" s="17"/>
      <c r="C39" s="17"/>
      <c r="D39" s="17"/>
      <c r="E39" s="17"/>
      <c r="F39" s="17"/>
      <c r="G39" s="17"/>
      <c r="H39" s="17"/>
      <c r="I39" s="17"/>
      <c r="J39" s="17"/>
      <c r="K39" s="114"/>
      <c r="L39" s="99"/>
      <c r="M39" s="788"/>
      <c r="N39" s="116"/>
      <c r="O39" s="116"/>
      <c r="P39" s="117"/>
      <c r="Q39" s="116"/>
      <c r="R39" s="116"/>
      <c r="S39" s="735"/>
    </row>
    <row r="40" spans="1:19" x14ac:dyDescent="0.2">
      <c r="A40" s="1311" t="s">
        <v>230</v>
      </c>
      <c r="B40" s="1548"/>
      <c r="C40" s="1548"/>
      <c r="D40" s="1548"/>
      <c r="E40" s="16"/>
      <c r="F40" s="16"/>
      <c r="G40" s="167">
        <v>1.25</v>
      </c>
      <c r="H40" s="86" t="s">
        <v>27</v>
      </c>
      <c r="I40" s="114">
        <f>IF('WTW Input'!$H$17&gt;0,1.25,0)</f>
        <v>0</v>
      </c>
      <c r="J40" s="86" t="s">
        <v>1</v>
      </c>
      <c r="K40" s="120">
        <f>IF('Input Data'!$C$19&gt;2,IF('WTW Input'!$H$17&gt;0,0.25,0),1)</f>
        <v>0</v>
      </c>
      <c r="L40" s="86" t="s">
        <v>1</v>
      </c>
      <c r="M40" s="787">
        <f>IF('Input Data'!$E$26=1,Scales!$L$4,IF('Input Data'!$E$26=2,Scales!$L$5,IF('Input Data'!$E$26=3,Scales!$L$6,0.75)))</f>
        <v>0.2</v>
      </c>
      <c r="N40" s="92" t="s">
        <v>2</v>
      </c>
      <c r="O40" s="55">
        <f>'WTW Input'!$H$17</f>
        <v>0</v>
      </c>
      <c r="P40" s="90" t="s">
        <v>27</v>
      </c>
      <c r="Q40" s="55">
        <f>$S$17</f>
        <v>0</v>
      </c>
      <c r="R40" s="116"/>
      <c r="S40" s="735">
        <f>IF('WTW Input'!$H$17&gt;0,IF('Input Data'!D34="Y",0,G40*I40*K40*M40*O40/O41*Q40),0)</f>
        <v>0</v>
      </c>
    </row>
    <row r="41" spans="1:19" x14ac:dyDescent="0.2">
      <c r="A41" s="1549"/>
      <c r="B41" s="1548"/>
      <c r="C41" s="1548"/>
      <c r="D41" s="1548"/>
      <c r="E41" s="16"/>
      <c r="F41" s="16"/>
      <c r="G41" s="17"/>
      <c r="H41" s="17"/>
      <c r="I41" s="17"/>
      <c r="J41" s="17"/>
      <c r="K41" s="114"/>
      <c r="L41" s="99"/>
      <c r="M41" s="787"/>
      <c r="N41" s="116"/>
      <c r="O41" s="471">
        <f>IF('WTW Input'!$H$17&gt;0,'Input Data'!$H$43,0)</f>
        <v>0</v>
      </c>
      <c r="P41" s="117"/>
      <c r="Q41" s="116"/>
      <c r="R41" s="116"/>
      <c r="S41" s="735"/>
    </row>
    <row r="42" spans="1:19" x14ac:dyDescent="0.2">
      <c r="A42" s="10"/>
      <c r="B42" s="17"/>
      <c r="C42" s="17"/>
      <c r="D42" s="17"/>
      <c r="E42" s="17"/>
      <c r="F42" s="17"/>
      <c r="G42" s="17"/>
      <c r="H42" s="17"/>
      <c r="I42" s="17"/>
      <c r="J42" s="17"/>
      <c r="K42" s="114"/>
      <c r="L42" s="99"/>
      <c r="M42" s="788"/>
      <c r="N42" s="116"/>
      <c r="O42" s="116"/>
      <c r="P42" s="117"/>
      <c r="Q42" s="116"/>
      <c r="R42" s="116"/>
      <c r="S42" s="735"/>
    </row>
    <row r="43" spans="1:19" x14ac:dyDescent="0.2">
      <c r="A43" s="1311" t="s">
        <v>231</v>
      </c>
      <c r="B43" s="1548"/>
      <c r="C43" s="1548"/>
      <c r="D43" s="1548"/>
      <c r="E43" s="167">
        <v>1.25</v>
      </c>
      <c r="F43" s="86" t="s">
        <v>27</v>
      </c>
      <c r="G43" s="114">
        <f>IF('WTW Input'!$H$18&gt;0,1.25,0)</f>
        <v>0</v>
      </c>
      <c r="H43" s="86" t="s">
        <v>1</v>
      </c>
      <c r="I43" s="114">
        <f>IF('WTW Input'!$H$18&gt;0,0.33,0)</f>
        <v>0</v>
      </c>
      <c r="J43" s="86" t="s">
        <v>1</v>
      </c>
      <c r="K43" s="120">
        <f>IF('Input Data'!$C$19&gt;2,IF('WTW Input'!$H$18&gt;0,0.25,0),1)</f>
        <v>0</v>
      </c>
      <c r="L43" s="86" t="s">
        <v>1</v>
      </c>
      <c r="M43" s="787">
        <f>IF('Input Data'!$E$26=1,Scales!$L$4,IF('Input Data'!$E$26=2,Scales!$L$5,IF('Input Data'!$E$26=3,Scales!$L$6,0.75)))</f>
        <v>0.2</v>
      </c>
      <c r="N43" s="92" t="s">
        <v>2</v>
      </c>
      <c r="O43" s="55">
        <f>'WTW Input'!$H$18</f>
        <v>0</v>
      </c>
      <c r="P43" s="90" t="s">
        <v>27</v>
      </c>
      <c r="Q43" s="55">
        <f>$S$17</f>
        <v>0</v>
      </c>
      <c r="R43" s="116"/>
      <c r="S43" s="735">
        <f>IF('WTW Input'!$H$18&gt;0,IF('Input Data'!D28="Y",0,E43*G43*I43*K43*M43*O43/O44*Q43),0)</f>
        <v>0</v>
      </c>
    </row>
    <row r="44" spans="1:19" ht="24" customHeight="1" x14ac:dyDescent="0.2">
      <c r="A44" s="1549"/>
      <c r="B44" s="1548"/>
      <c r="C44" s="1548"/>
      <c r="D44" s="1548"/>
      <c r="E44" s="16"/>
      <c r="F44" s="16"/>
      <c r="G44" s="17"/>
      <c r="H44" s="17"/>
      <c r="I44" s="17"/>
      <c r="J44" s="17"/>
      <c r="K44" s="114"/>
      <c r="L44" s="99"/>
      <c r="M44" s="98"/>
      <c r="N44" s="116"/>
      <c r="O44" s="471">
        <f>IF('WTW Input'!$H$18&gt;0,'Input Data'!$H$43,0)</f>
        <v>0</v>
      </c>
      <c r="P44" s="117"/>
      <c r="Q44" s="116"/>
      <c r="R44" s="116"/>
      <c r="S44" s="735"/>
    </row>
    <row r="45" spans="1:19" ht="32.25" customHeight="1" x14ac:dyDescent="0.2">
      <c r="A45" s="1556" t="s">
        <v>244</v>
      </c>
      <c r="B45" s="1461"/>
      <c r="C45" s="1461"/>
      <c r="D45" s="1461"/>
      <c r="E45" s="1461"/>
      <c r="F45" s="1461"/>
      <c r="G45" s="1461"/>
      <c r="H45" s="1461"/>
      <c r="I45" s="1461"/>
      <c r="J45" s="1461"/>
      <c r="K45" s="1461"/>
      <c r="L45" s="1461"/>
      <c r="M45" s="1461"/>
      <c r="N45" s="1461"/>
      <c r="O45" s="1461"/>
      <c r="P45" s="1461"/>
      <c r="Q45" s="1461"/>
      <c r="R45" s="116"/>
      <c r="S45" s="841">
        <f>IF(S13=0,0,SUM(S22:S44))</f>
        <v>0</v>
      </c>
    </row>
    <row r="46" spans="1:19" ht="15.75" thickBot="1" x14ac:dyDescent="0.25">
      <c r="A46" s="121"/>
      <c r="B46" s="39"/>
      <c r="C46" s="103"/>
      <c r="D46" s="103"/>
      <c r="E46" s="103"/>
      <c r="F46" s="103"/>
      <c r="G46" s="103"/>
      <c r="H46" s="103"/>
      <c r="I46" s="103"/>
      <c r="J46" s="103"/>
      <c r="K46" s="123"/>
      <c r="L46" s="124"/>
      <c r="M46" s="125"/>
      <c r="N46" s="126"/>
      <c r="O46" s="126"/>
      <c r="P46" s="127"/>
      <c r="Q46" s="126"/>
      <c r="R46" s="126"/>
      <c r="S46" s="842"/>
    </row>
    <row r="47" spans="1:19" ht="27.75" customHeight="1" thickTop="1" x14ac:dyDescent="0.2">
      <c r="A47" s="134" t="s">
        <v>175</v>
      </c>
      <c r="B47" s="113"/>
      <c r="C47" s="113"/>
      <c r="D47" s="113"/>
      <c r="E47" s="113"/>
      <c r="F47" s="113"/>
      <c r="G47" s="167"/>
      <c r="H47" s="167"/>
      <c r="I47" s="167"/>
      <c r="J47" s="167"/>
      <c r="K47" s="167"/>
      <c r="L47" s="167"/>
      <c r="M47" s="167"/>
      <c r="N47" s="167"/>
      <c r="O47" s="167"/>
      <c r="P47" s="167"/>
      <c r="Q47" s="167"/>
      <c r="R47" s="167"/>
      <c r="S47" s="740"/>
    </row>
    <row r="48" spans="1:19" x14ac:dyDescent="0.2">
      <c r="A48" s="183"/>
      <c r="B48" s="167"/>
      <c r="C48" s="167"/>
      <c r="D48" s="167"/>
      <c r="E48" s="167"/>
      <c r="F48" s="167"/>
      <c r="G48" s="167"/>
      <c r="H48" s="167"/>
      <c r="I48" s="167"/>
      <c r="J48" s="167"/>
      <c r="K48" s="167"/>
      <c r="L48" s="167"/>
      <c r="M48" s="167"/>
      <c r="N48" s="167"/>
      <c r="O48" s="167"/>
      <c r="P48" s="167"/>
      <c r="Q48" s="167"/>
      <c r="R48" s="167"/>
      <c r="S48" s="740"/>
    </row>
    <row r="49" spans="1:19" x14ac:dyDescent="0.2">
      <c r="A49" s="1554" t="s">
        <v>236</v>
      </c>
      <c r="B49" s="1461"/>
      <c r="C49" s="1461"/>
      <c r="D49" s="86"/>
      <c r="E49" s="86"/>
      <c r="F49" s="86"/>
      <c r="G49" s="86"/>
      <c r="H49" s="86"/>
      <c r="I49" s="86"/>
      <c r="J49" s="86"/>
      <c r="K49" s="167">
        <v>1.25</v>
      </c>
      <c r="L49" s="86" t="s">
        <v>27</v>
      </c>
      <c r="M49" s="98">
        <f>IF('Input Data'!$E$26&lt;4,0,IF('Input Data'!$E$26=4,0.2,IF('Input Data'!$E$26=5,0.25)))</f>
        <v>0</v>
      </c>
      <c r="N49" s="88" t="s">
        <v>2</v>
      </c>
      <c r="O49" s="91">
        <f>IF('Input Data'!$E$26&gt;3,'WTW Input'!$H$23,0)</f>
        <v>0</v>
      </c>
      <c r="P49" s="90" t="s">
        <v>27</v>
      </c>
      <c r="Q49" s="136">
        <f>IF('Input Data'!$E$26&lt;4,0,$S$17)</f>
        <v>0</v>
      </c>
      <c r="R49" s="55"/>
      <c r="S49" s="732">
        <f>IF('Input Data'!$E$26&lt;4,0,K49*M49*O49/O50*Q49)</f>
        <v>0</v>
      </c>
    </row>
    <row r="50" spans="1:19" x14ac:dyDescent="0.2">
      <c r="A50" s="1555"/>
      <c r="B50" s="1461"/>
      <c r="C50" s="1461"/>
      <c r="D50" s="94"/>
      <c r="E50" s="94"/>
      <c r="F50" s="94"/>
      <c r="G50" s="94"/>
      <c r="H50" s="94"/>
      <c r="I50" s="94"/>
      <c r="J50" s="94"/>
      <c r="K50" s="43"/>
      <c r="L50" s="43"/>
      <c r="M50" s="98"/>
      <c r="N50" s="44"/>
      <c r="O50" s="503">
        <f>IF('Input Data'!$E$26&gt;3,'Input Data'!H43,0)</f>
        <v>0</v>
      </c>
      <c r="P50" s="90"/>
      <c r="Q50" s="55"/>
      <c r="R50" s="55"/>
      <c r="S50" s="732"/>
    </row>
    <row r="51" spans="1:19" x14ac:dyDescent="0.2">
      <c r="A51" s="93"/>
      <c r="B51" s="43"/>
      <c r="C51" s="44"/>
      <c r="D51" s="94"/>
      <c r="E51" s="94"/>
      <c r="F51" s="94"/>
      <c r="G51" s="94"/>
      <c r="H51" s="94"/>
      <c r="I51" s="94"/>
      <c r="J51" s="94"/>
      <c r="K51" s="43"/>
      <c r="L51" s="43"/>
      <c r="M51" s="98"/>
      <c r="N51" s="44"/>
      <c r="O51" s="459"/>
      <c r="P51" s="90"/>
      <c r="Q51" s="55"/>
      <c r="R51" s="55"/>
      <c r="S51" s="732"/>
    </row>
    <row r="52" spans="1:19" x14ac:dyDescent="0.2">
      <c r="A52" s="1408" t="s">
        <v>225</v>
      </c>
      <c r="B52" s="1315"/>
      <c r="C52" s="1550"/>
      <c r="D52" s="86"/>
      <c r="E52" s="86"/>
      <c r="F52" s="86"/>
      <c r="G52" s="86"/>
      <c r="H52" s="86"/>
      <c r="I52" s="167">
        <v>1.25</v>
      </c>
      <c r="J52" s="86" t="s">
        <v>27</v>
      </c>
      <c r="K52" s="114">
        <f>IF('WTW Input'!H24&gt;0,1.25,0)</f>
        <v>0</v>
      </c>
      <c r="L52" s="43" t="s">
        <v>27</v>
      </c>
      <c r="M52" s="98">
        <f>IF('Input Data'!$E$26&lt;4,0,IF('Input Data'!$E$26=4,0.2,IF('Input Data'!$E$26=5,0.25)))</f>
        <v>0</v>
      </c>
      <c r="N52" s="88" t="s">
        <v>2</v>
      </c>
      <c r="O52" s="91">
        <f>IF('Input Data'!$E$26&gt;3,'WTW Input'!$H$24,0)</f>
        <v>0</v>
      </c>
      <c r="P52" s="90" t="s">
        <v>27</v>
      </c>
      <c r="Q52" s="136">
        <f>IF('Input Data'!$E$26&lt;4,0,$S$17)</f>
        <v>0</v>
      </c>
      <c r="R52" s="92"/>
      <c r="S52" s="732">
        <f>IF('Input Data'!$E$26&lt;4,0,I52*K52*M52*O52/O53*Q52)</f>
        <v>0</v>
      </c>
    </row>
    <row r="53" spans="1:19" x14ac:dyDescent="0.2">
      <c r="A53" s="1551"/>
      <c r="B53" s="1552"/>
      <c r="C53" s="1552"/>
      <c r="D53" s="99"/>
      <c r="E53" s="99"/>
      <c r="F53" s="99"/>
      <c r="G53" s="99"/>
      <c r="H53" s="99"/>
      <c r="I53" s="99"/>
      <c r="J53" s="99"/>
      <c r="K53" s="43"/>
      <c r="L53" s="43"/>
      <c r="M53" s="115"/>
      <c r="N53" s="113"/>
      <c r="O53" s="503">
        <f>IF('Input Data'!$E$26&gt;3,'Input Data'!H43,0)</f>
        <v>0</v>
      </c>
      <c r="P53" s="117"/>
      <c r="Q53" s="116"/>
      <c r="R53" s="116"/>
      <c r="S53" s="735"/>
    </row>
    <row r="54" spans="1:19" ht="21" customHeight="1" x14ac:dyDescent="0.2">
      <c r="A54" s="19"/>
      <c r="B54" s="248" t="s">
        <v>306</v>
      </c>
      <c r="C54" s="20"/>
      <c r="D54" s="189"/>
      <c r="E54" s="258"/>
      <c r="F54" s="189"/>
      <c r="G54" s="259"/>
      <c r="H54" s="259"/>
      <c r="I54" s="259"/>
      <c r="J54" s="259"/>
      <c r="K54" s="260"/>
      <c r="L54" s="260"/>
      <c r="M54" s="261"/>
      <c r="N54" s="262"/>
      <c r="O54" s="263"/>
      <c r="P54" s="264"/>
      <c r="Q54" s="265"/>
      <c r="R54" s="265"/>
      <c r="S54" s="841">
        <f>IF('WTW Input'!H25=0,0,SUM(S49:S53))</f>
        <v>0</v>
      </c>
    </row>
    <row r="55" spans="1:19" ht="6" customHeight="1" thickBot="1" x14ac:dyDescent="0.25">
      <c r="A55" s="184"/>
      <c r="B55" s="24"/>
      <c r="C55" s="24"/>
      <c r="D55" s="137"/>
      <c r="E55" s="137"/>
      <c r="F55" s="137"/>
      <c r="G55" s="137"/>
      <c r="H55" s="137"/>
      <c r="I55" s="137"/>
      <c r="J55" s="137"/>
      <c r="K55" s="138"/>
      <c r="L55" s="138"/>
      <c r="M55" s="139"/>
      <c r="N55" s="24"/>
      <c r="O55" s="25"/>
      <c r="P55" s="131"/>
      <c r="Q55" s="25"/>
      <c r="R55" s="25"/>
      <c r="S55" s="742"/>
    </row>
    <row r="56" spans="1:19" ht="27.75" customHeight="1" thickTop="1" thickBot="1" x14ac:dyDescent="0.25">
      <c r="A56" s="185"/>
      <c r="B56" s="186"/>
      <c r="C56" s="186"/>
      <c r="D56" s="253" t="s">
        <v>157</v>
      </c>
      <c r="E56" s="21"/>
      <c r="F56" s="21"/>
      <c r="G56" s="187"/>
      <c r="H56" s="187"/>
      <c r="I56" s="187"/>
      <c r="J56" s="187"/>
      <c r="K56" s="187"/>
      <c r="L56" s="187"/>
      <c r="M56" s="187"/>
      <c r="N56" s="187"/>
      <c r="O56" s="187"/>
      <c r="P56" s="187"/>
      <c r="Q56" s="187"/>
      <c r="R56" s="187"/>
      <c r="S56" s="843">
        <f>S45+S54</f>
        <v>0</v>
      </c>
    </row>
    <row r="57" spans="1:19" ht="15.75" thickTop="1" x14ac:dyDescent="0.2"/>
  </sheetData>
  <sheetProtection password="CD4C" sheet="1" objects="1" scenarios="1" formatCells="0" formatColumns="0" formatRows="0"/>
  <customSheetViews>
    <customSheetView guid="{F2EF8C40-5F38-4711-A114-3A47916B87AA}" scale="75" showPageBreaks="1" showRuler="0" topLeftCell="B55">
      <selection activeCell="Q17" sqref="Q17"/>
      <pageMargins left="0.74803149606299213" right="0.74803149606299213" top="0.78740157480314965" bottom="0.78740157480314965" header="0.51181102362204722" footer="0.51181102362204722"/>
      <printOptions horizontalCentered="1"/>
      <pageSetup paperSize="8" scale="84" orientation="portrait" r:id="rId1"/>
      <headerFooter alignWithMargins="0">
        <oddFooter>&amp;L&amp;F&amp;A&amp;C&amp;P&amp;R&amp;D</oddFooter>
      </headerFooter>
    </customSheetView>
  </customSheetViews>
  <mergeCells count="25">
    <mergeCell ref="K2:R2"/>
    <mergeCell ref="K4:N4"/>
    <mergeCell ref="K3:O3"/>
    <mergeCell ref="D6:J6"/>
    <mergeCell ref="O4:Q4"/>
    <mergeCell ref="B1:F3"/>
    <mergeCell ref="Q9:S9"/>
    <mergeCell ref="O10:Q10"/>
    <mergeCell ref="B7:M7"/>
    <mergeCell ref="B8:M8"/>
    <mergeCell ref="C10:D10"/>
    <mergeCell ref="N14:R14"/>
    <mergeCell ref="A13:L13"/>
    <mergeCell ref="A34:D35"/>
    <mergeCell ref="A52:C53"/>
    <mergeCell ref="A37:D38"/>
    <mergeCell ref="A40:D41"/>
    <mergeCell ref="A43:D44"/>
    <mergeCell ref="A49:C50"/>
    <mergeCell ref="A45:Q45"/>
    <mergeCell ref="A31:D32"/>
    <mergeCell ref="A28:D29"/>
    <mergeCell ref="A22:C23"/>
    <mergeCell ref="N13:R13"/>
    <mergeCell ref="A25:D26"/>
  </mergeCells>
  <phoneticPr fontId="0" type="noConversion"/>
  <printOptions horizontalCentered="1"/>
  <pageMargins left="0.74803149606299213" right="0.74803149606299213" top="0.78740157480314965" bottom="0.78740157480314965" header="0.51181102362204722" footer="0.51181102362204722"/>
  <pageSetup paperSize="8" scale="54" orientation="portrait" r:id="rId2"/>
  <headerFooter alignWithMargins="0">
    <oddFooter>&amp;L&amp;8&amp;A(&amp;F)&amp;C&amp;P&amp;R&amp;8&amp;D</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M43"/>
  <sheetViews>
    <sheetView zoomScale="75" zoomScaleNormal="75" zoomScaleSheetLayoutView="75" workbookViewId="0">
      <selection activeCell="F2" sqref="F2"/>
    </sheetView>
  </sheetViews>
  <sheetFormatPr defaultRowHeight="15" x14ac:dyDescent="0.2"/>
  <cols>
    <col min="1" max="2" width="9.21875" customWidth="1"/>
    <col min="3" max="3" width="11.77734375" customWidth="1"/>
    <col min="4" max="4" width="11.6640625" customWidth="1"/>
    <col min="5" max="5" width="10" customWidth="1"/>
    <col min="6" max="6" width="12.77734375" customWidth="1"/>
    <col min="7" max="7" width="3.21875" customWidth="1"/>
    <col min="8" max="9" width="9.44140625" customWidth="1"/>
    <col min="10" max="10" width="11" customWidth="1"/>
    <col min="11" max="11" width="11.21875" customWidth="1"/>
    <col min="13" max="13" width="11.109375" customWidth="1"/>
  </cols>
  <sheetData>
    <row r="1" spans="1:13" ht="21" customHeight="1" thickTop="1" x14ac:dyDescent="0.2">
      <c r="A1" s="334" t="s">
        <v>382</v>
      </c>
      <c r="B1" s="557"/>
      <c r="C1" s="335"/>
      <c r="D1" s="335"/>
      <c r="E1" s="336" t="s">
        <v>291</v>
      </c>
      <c r="F1" s="335"/>
      <c r="G1" s="335"/>
      <c r="H1" s="335"/>
      <c r="I1" s="335"/>
      <c r="J1" s="335"/>
      <c r="K1" s="335"/>
      <c r="L1" s="335"/>
      <c r="M1" s="337"/>
    </row>
    <row r="2" spans="1:13" ht="18.75" x14ac:dyDescent="0.2">
      <c r="A2" s="1578" t="s">
        <v>281</v>
      </c>
      <c r="B2" s="1579"/>
      <c r="C2" s="1579"/>
      <c r="D2" s="915">
        <f>'Input Data'!$D$23</f>
        <v>0</v>
      </c>
      <c r="E2" s="338" t="s">
        <v>235</v>
      </c>
      <c r="F2" s="919">
        <f>'Input Data'!D6</f>
        <v>0</v>
      </c>
      <c r="G2" s="189"/>
      <c r="H2" s="1579" t="s">
        <v>121</v>
      </c>
      <c r="I2" s="1579"/>
      <c r="J2" s="1580"/>
      <c r="K2" s="352" t="str">
        <f>IF('Input Data'!D16&gt;0,"Y","N")</f>
        <v>N</v>
      </c>
      <c r="L2" s="189"/>
      <c r="M2" s="215"/>
    </row>
    <row r="3" spans="1:13" ht="15.75" thickBot="1" x14ac:dyDescent="0.25">
      <c r="A3" s="340"/>
      <c r="B3" s="341"/>
      <c r="C3" s="189"/>
      <c r="D3" s="189"/>
      <c r="E3" s="189"/>
      <c r="F3" s="189"/>
      <c r="G3" s="189"/>
      <c r="H3" s="341"/>
      <c r="I3" s="341"/>
      <c r="J3" s="342"/>
      <c r="K3" s="189"/>
      <c r="L3" s="189"/>
      <c r="M3" s="343"/>
    </row>
    <row r="4" spans="1:13" ht="65.25" thickTop="1" thickBot="1" x14ac:dyDescent="0.25">
      <c r="A4" s="344" t="s">
        <v>282</v>
      </c>
      <c r="B4" s="558" t="s">
        <v>9</v>
      </c>
      <c r="C4" s="650" t="s">
        <v>335</v>
      </c>
      <c r="D4" s="650" t="s">
        <v>336</v>
      </c>
      <c r="E4" s="345" t="s">
        <v>337</v>
      </c>
      <c r="F4" s="651" t="s">
        <v>338</v>
      </c>
      <c r="G4" s="94"/>
      <c r="H4" s="344" t="s">
        <v>282</v>
      </c>
      <c r="I4" s="558" t="s">
        <v>9</v>
      </c>
      <c r="J4" s="650" t="s">
        <v>335</v>
      </c>
      <c r="K4" s="650" t="s">
        <v>336</v>
      </c>
      <c r="L4" s="345" t="s">
        <v>337</v>
      </c>
      <c r="M4" s="651" t="s">
        <v>338</v>
      </c>
    </row>
    <row r="5" spans="1:13" ht="27" thickTop="1" thickBot="1" x14ac:dyDescent="0.25">
      <c r="A5" s="346" t="s">
        <v>283</v>
      </c>
      <c r="B5" s="561"/>
      <c r="C5" s="829">
        <v>0</v>
      </c>
      <c r="D5" s="830">
        <f>IF($K$2="Y",((C5-E5)/1.14),C5)</f>
        <v>0</v>
      </c>
      <c r="E5" s="829">
        <v>0</v>
      </c>
      <c r="F5" s="831">
        <f>SUM(D5:E5)</f>
        <v>0</v>
      </c>
      <c r="G5" s="63"/>
      <c r="H5" s="347" t="s">
        <v>284</v>
      </c>
      <c r="I5" s="560"/>
      <c r="J5" s="834">
        <f>C42</f>
        <v>0</v>
      </c>
      <c r="K5" s="835">
        <f>D42</f>
        <v>0</v>
      </c>
      <c r="L5" s="834">
        <f>E42</f>
        <v>0</v>
      </c>
      <c r="M5" s="836">
        <f>SUM(K5:L5)</f>
        <v>0</v>
      </c>
    </row>
    <row r="6" spans="1:13" x14ac:dyDescent="0.2">
      <c r="A6" s="348">
        <f t="shared" ref="A6:A41" si="0">A5+1</f>
        <v>2</v>
      </c>
      <c r="B6" s="562"/>
      <c r="C6" s="829">
        <v>0</v>
      </c>
      <c r="D6" s="830">
        <f t="shared" ref="D6:D41" si="1">IF($K$2="Y",((C6-E6)/1.14),C6)</f>
        <v>0</v>
      </c>
      <c r="E6" s="829">
        <v>0</v>
      </c>
      <c r="F6" s="831">
        <f t="shared" ref="F6:F41" si="2">SUM(D6:E6)</f>
        <v>0</v>
      </c>
      <c r="G6" s="63"/>
      <c r="H6" s="349" t="s">
        <v>285</v>
      </c>
      <c r="I6" s="561"/>
      <c r="J6" s="837">
        <v>0</v>
      </c>
      <c r="K6" s="830">
        <f t="shared" ref="K6:K41" si="3">IF($K$2="Y",((J6-L6)/1.14),J6)</f>
        <v>0</v>
      </c>
      <c r="L6" s="837">
        <v>0</v>
      </c>
      <c r="M6" s="838">
        <f t="shared" ref="M6:M41" si="4">SUM(K6:L6)</f>
        <v>0</v>
      </c>
    </row>
    <row r="7" spans="1:13" x14ac:dyDescent="0.2">
      <c r="A7" s="348">
        <f t="shared" si="0"/>
        <v>3</v>
      </c>
      <c r="B7" s="562"/>
      <c r="C7" s="829">
        <v>0</v>
      </c>
      <c r="D7" s="830">
        <f t="shared" si="1"/>
        <v>0</v>
      </c>
      <c r="E7" s="829">
        <v>0</v>
      </c>
      <c r="F7" s="831">
        <f t="shared" si="2"/>
        <v>0</v>
      </c>
      <c r="G7" s="63"/>
      <c r="H7" s="348">
        <f t="shared" ref="H7:H41" si="5">H6+1</f>
        <v>39</v>
      </c>
      <c r="I7" s="562"/>
      <c r="J7" s="829">
        <v>0</v>
      </c>
      <c r="K7" s="830">
        <f t="shared" si="3"/>
        <v>0</v>
      </c>
      <c r="L7" s="829">
        <v>0</v>
      </c>
      <c r="M7" s="831">
        <f t="shared" si="4"/>
        <v>0</v>
      </c>
    </row>
    <row r="8" spans="1:13" x14ac:dyDescent="0.2">
      <c r="A8" s="348">
        <f t="shared" si="0"/>
        <v>4</v>
      </c>
      <c r="B8" s="562"/>
      <c r="C8" s="829">
        <v>0</v>
      </c>
      <c r="D8" s="830">
        <f t="shared" si="1"/>
        <v>0</v>
      </c>
      <c r="E8" s="829">
        <v>0</v>
      </c>
      <c r="F8" s="831">
        <f t="shared" si="2"/>
        <v>0</v>
      </c>
      <c r="G8" s="63"/>
      <c r="H8" s="348">
        <f t="shared" si="5"/>
        <v>40</v>
      </c>
      <c r="I8" s="562"/>
      <c r="J8" s="829">
        <v>0</v>
      </c>
      <c r="K8" s="830">
        <f t="shared" si="3"/>
        <v>0</v>
      </c>
      <c r="L8" s="829">
        <v>0</v>
      </c>
      <c r="M8" s="831">
        <f t="shared" si="4"/>
        <v>0</v>
      </c>
    </row>
    <row r="9" spans="1:13" x14ac:dyDescent="0.2">
      <c r="A9" s="348">
        <f t="shared" si="0"/>
        <v>5</v>
      </c>
      <c r="B9" s="562"/>
      <c r="C9" s="829">
        <v>0</v>
      </c>
      <c r="D9" s="830">
        <f t="shared" si="1"/>
        <v>0</v>
      </c>
      <c r="E9" s="829">
        <v>0</v>
      </c>
      <c r="F9" s="831">
        <f t="shared" si="2"/>
        <v>0</v>
      </c>
      <c r="G9" s="63"/>
      <c r="H9" s="348">
        <f t="shared" si="5"/>
        <v>41</v>
      </c>
      <c r="I9" s="562"/>
      <c r="J9" s="829">
        <v>0</v>
      </c>
      <c r="K9" s="830">
        <f t="shared" si="3"/>
        <v>0</v>
      </c>
      <c r="L9" s="829">
        <v>0</v>
      </c>
      <c r="M9" s="831">
        <f t="shared" si="4"/>
        <v>0</v>
      </c>
    </row>
    <row r="10" spans="1:13" x14ac:dyDescent="0.2">
      <c r="A10" s="348">
        <f t="shared" si="0"/>
        <v>6</v>
      </c>
      <c r="B10" s="562"/>
      <c r="C10" s="829">
        <v>0</v>
      </c>
      <c r="D10" s="830">
        <f t="shared" si="1"/>
        <v>0</v>
      </c>
      <c r="E10" s="829">
        <v>0</v>
      </c>
      <c r="F10" s="831">
        <f t="shared" si="2"/>
        <v>0</v>
      </c>
      <c r="G10" s="63"/>
      <c r="H10" s="348">
        <f t="shared" si="5"/>
        <v>42</v>
      </c>
      <c r="I10" s="562"/>
      <c r="J10" s="829">
        <v>0</v>
      </c>
      <c r="K10" s="830">
        <f t="shared" si="3"/>
        <v>0</v>
      </c>
      <c r="L10" s="829">
        <v>0</v>
      </c>
      <c r="M10" s="831">
        <f t="shared" si="4"/>
        <v>0</v>
      </c>
    </row>
    <row r="11" spans="1:13" x14ac:dyDescent="0.2">
      <c r="A11" s="348">
        <f t="shared" si="0"/>
        <v>7</v>
      </c>
      <c r="B11" s="562"/>
      <c r="C11" s="829">
        <v>0</v>
      </c>
      <c r="D11" s="830">
        <f t="shared" si="1"/>
        <v>0</v>
      </c>
      <c r="E11" s="829">
        <v>0</v>
      </c>
      <c r="F11" s="831">
        <f t="shared" si="2"/>
        <v>0</v>
      </c>
      <c r="G11" s="63"/>
      <c r="H11" s="348">
        <f t="shared" si="5"/>
        <v>43</v>
      </c>
      <c r="I11" s="562"/>
      <c r="J11" s="829">
        <v>0</v>
      </c>
      <c r="K11" s="830">
        <f t="shared" si="3"/>
        <v>0</v>
      </c>
      <c r="L11" s="829">
        <v>0</v>
      </c>
      <c r="M11" s="831">
        <f t="shared" si="4"/>
        <v>0</v>
      </c>
    </row>
    <row r="12" spans="1:13" x14ac:dyDescent="0.2">
      <c r="A12" s="348">
        <f t="shared" si="0"/>
        <v>8</v>
      </c>
      <c r="B12" s="562"/>
      <c r="C12" s="829">
        <v>0</v>
      </c>
      <c r="D12" s="830">
        <f t="shared" si="1"/>
        <v>0</v>
      </c>
      <c r="E12" s="829">
        <v>0</v>
      </c>
      <c r="F12" s="831">
        <f t="shared" si="2"/>
        <v>0</v>
      </c>
      <c r="G12" s="63"/>
      <c r="H12" s="348">
        <f t="shared" si="5"/>
        <v>44</v>
      </c>
      <c r="I12" s="562"/>
      <c r="J12" s="829">
        <v>0</v>
      </c>
      <c r="K12" s="830">
        <f t="shared" si="3"/>
        <v>0</v>
      </c>
      <c r="L12" s="829">
        <v>0</v>
      </c>
      <c r="M12" s="831">
        <f t="shared" si="4"/>
        <v>0</v>
      </c>
    </row>
    <row r="13" spans="1:13" x14ac:dyDescent="0.2">
      <c r="A13" s="348">
        <f t="shared" si="0"/>
        <v>9</v>
      </c>
      <c r="B13" s="562"/>
      <c r="C13" s="829">
        <v>0</v>
      </c>
      <c r="D13" s="830">
        <f t="shared" si="1"/>
        <v>0</v>
      </c>
      <c r="E13" s="829">
        <v>0</v>
      </c>
      <c r="F13" s="831">
        <f t="shared" si="2"/>
        <v>0</v>
      </c>
      <c r="G13" s="63"/>
      <c r="H13" s="348">
        <f t="shared" si="5"/>
        <v>45</v>
      </c>
      <c r="I13" s="562"/>
      <c r="J13" s="829">
        <v>0</v>
      </c>
      <c r="K13" s="830">
        <f t="shared" si="3"/>
        <v>0</v>
      </c>
      <c r="L13" s="829">
        <v>0</v>
      </c>
      <c r="M13" s="831">
        <f t="shared" si="4"/>
        <v>0</v>
      </c>
    </row>
    <row r="14" spans="1:13" x14ac:dyDescent="0.2">
      <c r="A14" s="348">
        <f t="shared" si="0"/>
        <v>10</v>
      </c>
      <c r="B14" s="562"/>
      <c r="C14" s="829">
        <v>0</v>
      </c>
      <c r="D14" s="830">
        <f t="shared" si="1"/>
        <v>0</v>
      </c>
      <c r="E14" s="829">
        <v>0</v>
      </c>
      <c r="F14" s="831">
        <f t="shared" si="2"/>
        <v>0</v>
      </c>
      <c r="G14" s="63"/>
      <c r="H14" s="348">
        <f t="shared" si="5"/>
        <v>46</v>
      </c>
      <c r="I14" s="562"/>
      <c r="J14" s="829">
        <v>0</v>
      </c>
      <c r="K14" s="830">
        <f t="shared" si="3"/>
        <v>0</v>
      </c>
      <c r="L14" s="829">
        <v>0</v>
      </c>
      <c r="M14" s="831">
        <f t="shared" si="4"/>
        <v>0</v>
      </c>
    </row>
    <row r="15" spans="1:13" x14ac:dyDescent="0.2">
      <c r="A15" s="348">
        <f t="shared" si="0"/>
        <v>11</v>
      </c>
      <c r="B15" s="562"/>
      <c r="C15" s="829">
        <v>0</v>
      </c>
      <c r="D15" s="830">
        <f t="shared" si="1"/>
        <v>0</v>
      </c>
      <c r="E15" s="829">
        <v>0</v>
      </c>
      <c r="F15" s="831">
        <f t="shared" si="2"/>
        <v>0</v>
      </c>
      <c r="G15" s="63"/>
      <c r="H15" s="348">
        <f t="shared" si="5"/>
        <v>47</v>
      </c>
      <c r="I15" s="562"/>
      <c r="J15" s="829">
        <v>0</v>
      </c>
      <c r="K15" s="830">
        <f t="shared" si="3"/>
        <v>0</v>
      </c>
      <c r="L15" s="829">
        <v>0</v>
      </c>
      <c r="M15" s="831">
        <f t="shared" si="4"/>
        <v>0</v>
      </c>
    </row>
    <row r="16" spans="1:13" x14ac:dyDescent="0.2">
      <c r="A16" s="348">
        <f t="shared" si="0"/>
        <v>12</v>
      </c>
      <c r="B16" s="562"/>
      <c r="C16" s="829">
        <v>0</v>
      </c>
      <c r="D16" s="830">
        <f t="shared" si="1"/>
        <v>0</v>
      </c>
      <c r="E16" s="829">
        <v>0</v>
      </c>
      <c r="F16" s="831">
        <f t="shared" si="2"/>
        <v>0</v>
      </c>
      <c r="G16" s="63"/>
      <c r="H16" s="348">
        <f t="shared" si="5"/>
        <v>48</v>
      </c>
      <c r="I16" s="562"/>
      <c r="J16" s="829">
        <v>0</v>
      </c>
      <c r="K16" s="830">
        <f t="shared" si="3"/>
        <v>0</v>
      </c>
      <c r="L16" s="829">
        <v>0</v>
      </c>
      <c r="M16" s="831">
        <f t="shared" si="4"/>
        <v>0</v>
      </c>
    </row>
    <row r="17" spans="1:13" x14ac:dyDescent="0.2">
      <c r="A17" s="348">
        <f t="shared" si="0"/>
        <v>13</v>
      </c>
      <c r="B17" s="562"/>
      <c r="C17" s="829">
        <v>0</v>
      </c>
      <c r="D17" s="830">
        <f t="shared" si="1"/>
        <v>0</v>
      </c>
      <c r="E17" s="829">
        <v>0</v>
      </c>
      <c r="F17" s="831">
        <f t="shared" si="2"/>
        <v>0</v>
      </c>
      <c r="G17" s="63"/>
      <c r="H17" s="348">
        <f t="shared" si="5"/>
        <v>49</v>
      </c>
      <c r="I17" s="562"/>
      <c r="J17" s="829">
        <v>0</v>
      </c>
      <c r="K17" s="830">
        <f t="shared" si="3"/>
        <v>0</v>
      </c>
      <c r="L17" s="829">
        <v>0</v>
      </c>
      <c r="M17" s="831">
        <f t="shared" si="4"/>
        <v>0</v>
      </c>
    </row>
    <row r="18" spans="1:13" x14ac:dyDescent="0.2">
      <c r="A18" s="348">
        <f t="shared" si="0"/>
        <v>14</v>
      </c>
      <c r="B18" s="562"/>
      <c r="C18" s="829">
        <v>0</v>
      </c>
      <c r="D18" s="830">
        <f t="shared" si="1"/>
        <v>0</v>
      </c>
      <c r="E18" s="829">
        <v>0</v>
      </c>
      <c r="F18" s="831">
        <f t="shared" si="2"/>
        <v>0</v>
      </c>
      <c r="G18" s="63"/>
      <c r="H18" s="348">
        <f t="shared" si="5"/>
        <v>50</v>
      </c>
      <c r="I18" s="562"/>
      <c r="J18" s="829">
        <v>0</v>
      </c>
      <c r="K18" s="830">
        <f t="shared" si="3"/>
        <v>0</v>
      </c>
      <c r="L18" s="829">
        <v>0</v>
      </c>
      <c r="M18" s="831">
        <f t="shared" si="4"/>
        <v>0</v>
      </c>
    </row>
    <row r="19" spans="1:13" x14ac:dyDescent="0.2">
      <c r="A19" s="348">
        <f t="shared" si="0"/>
        <v>15</v>
      </c>
      <c r="B19" s="562"/>
      <c r="C19" s="829">
        <v>0</v>
      </c>
      <c r="D19" s="830">
        <f t="shared" si="1"/>
        <v>0</v>
      </c>
      <c r="E19" s="829">
        <v>0</v>
      </c>
      <c r="F19" s="831">
        <f t="shared" si="2"/>
        <v>0</v>
      </c>
      <c r="G19" s="63"/>
      <c r="H19" s="348">
        <f t="shared" si="5"/>
        <v>51</v>
      </c>
      <c r="I19" s="562"/>
      <c r="J19" s="829">
        <v>0</v>
      </c>
      <c r="K19" s="830">
        <f t="shared" si="3"/>
        <v>0</v>
      </c>
      <c r="L19" s="829">
        <v>0</v>
      </c>
      <c r="M19" s="831">
        <f t="shared" si="4"/>
        <v>0</v>
      </c>
    </row>
    <row r="20" spans="1:13" x14ac:dyDescent="0.2">
      <c r="A20" s="348">
        <f t="shared" si="0"/>
        <v>16</v>
      </c>
      <c r="B20" s="562"/>
      <c r="C20" s="829">
        <v>0</v>
      </c>
      <c r="D20" s="830">
        <f t="shared" si="1"/>
        <v>0</v>
      </c>
      <c r="E20" s="829">
        <v>0</v>
      </c>
      <c r="F20" s="831">
        <f t="shared" si="2"/>
        <v>0</v>
      </c>
      <c r="G20" s="63"/>
      <c r="H20" s="348">
        <f t="shared" si="5"/>
        <v>52</v>
      </c>
      <c r="I20" s="562"/>
      <c r="J20" s="829">
        <v>0</v>
      </c>
      <c r="K20" s="830">
        <f t="shared" si="3"/>
        <v>0</v>
      </c>
      <c r="L20" s="829">
        <v>0</v>
      </c>
      <c r="M20" s="831">
        <f t="shared" si="4"/>
        <v>0</v>
      </c>
    </row>
    <row r="21" spans="1:13" x14ac:dyDescent="0.2">
      <c r="A21" s="348">
        <f t="shared" si="0"/>
        <v>17</v>
      </c>
      <c r="B21" s="562"/>
      <c r="C21" s="829">
        <v>0</v>
      </c>
      <c r="D21" s="830">
        <f t="shared" si="1"/>
        <v>0</v>
      </c>
      <c r="E21" s="829">
        <v>0</v>
      </c>
      <c r="F21" s="831">
        <f t="shared" si="2"/>
        <v>0</v>
      </c>
      <c r="G21" s="350"/>
      <c r="H21" s="348">
        <f t="shared" si="5"/>
        <v>53</v>
      </c>
      <c r="I21" s="562"/>
      <c r="J21" s="829">
        <v>0</v>
      </c>
      <c r="K21" s="830">
        <f t="shared" si="3"/>
        <v>0</v>
      </c>
      <c r="L21" s="829">
        <v>0</v>
      </c>
      <c r="M21" s="831">
        <f t="shared" si="4"/>
        <v>0</v>
      </c>
    </row>
    <row r="22" spans="1:13" x14ac:dyDescent="0.2">
      <c r="A22" s="348">
        <f t="shared" si="0"/>
        <v>18</v>
      </c>
      <c r="B22" s="562"/>
      <c r="C22" s="829">
        <v>0</v>
      </c>
      <c r="D22" s="830">
        <f t="shared" si="1"/>
        <v>0</v>
      </c>
      <c r="E22" s="829">
        <v>0</v>
      </c>
      <c r="F22" s="831">
        <f t="shared" si="2"/>
        <v>0</v>
      </c>
      <c r="G22" s="350"/>
      <c r="H22" s="348">
        <f t="shared" si="5"/>
        <v>54</v>
      </c>
      <c r="I22" s="562"/>
      <c r="J22" s="829">
        <v>0</v>
      </c>
      <c r="K22" s="830">
        <f t="shared" si="3"/>
        <v>0</v>
      </c>
      <c r="L22" s="829">
        <v>0</v>
      </c>
      <c r="M22" s="831">
        <f t="shared" si="4"/>
        <v>0</v>
      </c>
    </row>
    <row r="23" spans="1:13" x14ac:dyDescent="0.2">
      <c r="A23" s="348">
        <f t="shared" si="0"/>
        <v>19</v>
      </c>
      <c r="B23" s="562"/>
      <c r="C23" s="829">
        <v>0</v>
      </c>
      <c r="D23" s="830">
        <f t="shared" si="1"/>
        <v>0</v>
      </c>
      <c r="E23" s="829">
        <v>0</v>
      </c>
      <c r="F23" s="831">
        <f t="shared" si="2"/>
        <v>0</v>
      </c>
      <c r="G23" s="350"/>
      <c r="H23" s="348">
        <f t="shared" si="5"/>
        <v>55</v>
      </c>
      <c r="I23" s="562"/>
      <c r="J23" s="829">
        <v>0</v>
      </c>
      <c r="K23" s="830">
        <f t="shared" si="3"/>
        <v>0</v>
      </c>
      <c r="L23" s="829">
        <v>0</v>
      </c>
      <c r="M23" s="831">
        <f t="shared" si="4"/>
        <v>0</v>
      </c>
    </row>
    <row r="24" spans="1:13" x14ac:dyDescent="0.2">
      <c r="A24" s="348">
        <f t="shared" si="0"/>
        <v>20</v>
      </c>
      <c r="B24" s="562"/>
      <c r="C24" s="829">
        <v>0</v>
      </c>
      <c r="D24" s="830">
        <f t="shared" si="1"/>
        <v>0</v>
      </c>
      <c r="E24" s="829">
        <v>0</v>
      </c>
      <c r="F24" s="831">
        <f t="shared" si="2"/>
        <v>0</v>
      </c>
      <c r="G24" s="63"/>
      <c r="H24" s="348">
        <f t="shared" si="5"/>
        <v>56</v>
      </c>
      <c r="I24" s="562"/>
      <c r="J24" s="829">
        <v>0</v>
      </c>
      <c r="K24" s="830">
        <f t="shared" si="3"/>
        <v>0</v>
      </c>
      <c r="L24" s="829">
        <v>0</v>
      </c>
      <c r="M24" s="831">
        <f t="shared" si="4"/>
        <v>0</v>
      </c>
    </row>
    <row r="25" spans="1:13" x14ac:dyDescent="0.2">
      <c r="A25" s="348">
        <f t="shared" si="0"/>
        <v>21</v>
      </c>
      <c r="B25" s="562"/>
      <c r="C25" s="829">
        <v>0</v>
      </c>
      <c r="D25" s="830">
        <f t="shared" si="1"/>
        <v>0</v>
      </c>
      <c r="E25" s="829">
        <v>0</v>
      </c>
      <c r="F25" s="831">
        <f t="shared" si="2"/>
        <v>0</v>
      </c>
      <c r="G25" s="63"/>
      <c r="H25" s="348">
        <f t="shared" si="5"/>
        <v>57</v>
      </c>
      <c r="I25" s="562"/>
      <c r="J25" s="829">
        <v>0</v>
      </c>
      <c r="K25" s="830">
        <f t="shared" si="3"/>
        <v>0</v>
      </c>
      <c r="L25" s="829">
        <v>0</v>
      </c>
      <c r="M25" s="831">
        <f t="shared" si="4"/>
        <v>0</v>
      </c>
    </row>
    <row r="26" spans="1:13" x14ac:dyDescent="0.2">
      <c r="A26" s="348">
        <f t="shared" si="0"/>
        <v>22</v>
      </c>
      <c r="B26" s="562"/>
      <c r="C26" s="829">
        <v>0</v>
      </c>
      <c r="D26" s="830">
        <f t="shared" si="1"/>
        <v>0</v>
      </c>
      <c r="E26" s="829">
        <v>0</v>
      </c>
      <c r="F26" s="831">
        <f t="shared" si="2"/>
        <v>0</v>
      </c>
      <c r="G26" s="63"/>
      <c r="H26" s="348">
        <f t="shared" si="5"/>
        <v>58</v>
      </c>
      <c r="I26" s="562"/>
      <c r="J26" s="829">
        <v>0</v>
      </c>
      <c r="K26" s="830">
        <f t="shared" si="3"/>
        <v>0</v>
      </c>
      <c r="L26" s="829">
        <v>0</v>
      </c>
      <c r="M26" s="831">
        <f t="shared" si="4"/>
        <v>0</v>
      </c>
    </row>
    <row r="27" spans="1:13" x14ac:dyDescent="0.2">
      <c r="A27" s="348">
        <f t="shared" si="0"/>
        <v>23</v>
      </c>
      <c r="B27" s="562"/>
      <c r="C27" s="829">
        <v>0</v>
      </c>
      <c r="D27" s="830">
        <f t="shared" si="1"/>
        <v>0</v>
      </c>
      <c r="E27" s="829">
        <v>0</v>
      </c>
      <c r="F27" s="831">
        <f t="shared" si="2"/>
        <v>0</v>
      </c>
      <c r="G27" s="63"/>
      <c r="H27" s="348">
        <f t="shared" si="5"/>
        <v>59</v>
      </c>
      <c r="I27" s="562"/>
      <c r="J27" s="829">
        <v>0</v>
      </c>
      <c r="K27" s="830">
        <f t="shared" si="3"/>
        <v>0</v>
      </c>
      <c r="L27" s="829">
        <v>0</v>
      </c>
      <c r="M27" s="831">
        <f t="shared" si="4"/>
        <v>0</v>
      </c>
    </row>
    <row r="28" spans="1:13" x14ac:dyDescent="0.2">
      <c r="A28" s="348">
        <f t="shared" si="0"/>
        <v>24</v>
      </c>
      <c r="B28" s="562"/>
      <c r="C28" s="829">
        <v>0</v>
      </c>
      <c r="D28" s="830">
        <f t="shared" si="1"/>
        <v>0</v>
      </c>
      <c r="E28" s="829">
        <v>0</v>
      </c>
      <c r="F28" s="831">
        <f t="shared" si="2"/>
        <v>0</v>
      </c>
      <c r="G28" s="63"/>
      <c r="H28" s="348">
        <f t="shared" si="5"/>
        <v>60</v>
      </c>
      <c r="I28" s="562"/>
      <c r="J28" s="829">
        <v>0</v>
      </c>
      <c r="K28" s="830">
        <f t="shared" si="3"/>
        <v>0</v>
      </c>
      <c r="L28" s="829">
        <v>0</v>
      </c>
      <c r="M28" s="831">
        <f t="shared" si="4"/>
        <v>0</v>
      </c>
    </row>
    <row r="29" spans="1:13" x14ac:dyDescent="0.2">
      <c r="A29" s="348">
        <f t="shared" si="0"/>
        <v>25</v>
      </c>
      <c r="B29" s="562"/>
      <c r="C29" s="829">
        <v>0</v>
      </c>
      <c r="D29" s="830">
        <f t="shared" si="1"/>
        <v>0</v>
      </c>
      <c r="E29" s="829">
        <v>0</v>
      </c>
      <c r="F29" s="831">
        <f t="shared" si="2"/>
        <v>0</v>
      </c>
      <c r="G29" s="63"/>
      <c r="H29" s="348">
        <f t="shared" si="5"/>
        <v>61</v>
      </c>
      <c r="I29" s="562"/>
      <c r="J29" s="829">
        <v>0</v>
      </c>
      <c r="K29" s="830">
        <f t="shared" si="3"/>
        <v>0</v>
      </c>
      <c r="L29" s="829">
        <v>0</v>
      </c>
      <c r="M29" s="831">
        <f t="shared" si="4"/>
        <v>0</v>
      </c>
    </row>
    <row r="30" spans="1:13" x14ac:dyDescent="0.2">
      <c r="A30" s="348">
        <f t="shared" si="0"/>
        <v>26</v>
      </c>
      <c r="B30" s="562"/>
      <c r="C30" s="829">
        <v>0</v>
      </c>
      <c r="D30" s="830">
        <f t="shared" si="1"/>
        <v>0</v>
      </c>
      <c r="E30" s="829">
        <v>0</v>
      </c>
      <c r="F30" s="831">
        <f t="shared" si="2"/>
        <v>0</v>
      </c>
      <c r="G30" s="63"/>
      <c r="H30" s="348">
        <f t="shared" si="5"/>
        <v>62</v>
      </c>
      <c r="I30" s="562"/>
      <c r="J30" s="829">
        <v>0</v>
      </c>
      <c r="K30" s="830">
        <f t="shared" si="3"/>
        <v>0</v>
      </c>
      <c r="L30" s="829">
        <v>0</v>
      </c>
      <c r="M30" s="831">
        <f t="shared" si="4"/>
        <v>0</v>
      </c>
    </row>
    <row r="31" spans="1:13" x14ac:dyDescent="0.2">
      <c r="A31" s="348">
        <f t="shared" si="0"/>
        <v>27</v>
      </c>
      <c r="B31" s="562"/>
      <c r="C31" s="829">
        <v>0</v>
      </c>
      <c r="D31" s="830">
        <f t="shared" si="1"/>
        <v>0</v>
      </c>
      <c r="E31" s="829">
        <v>0</v>
      </c>
      <c r="F31" s="831">
        <f t="shared" si="2"/>
        <v>0</v>
      </c>
      <c r="G31" s="63"/>
      <c r="H31" s="348">
        <f t="shared" si="5"/>
        <v>63</v>
      </c>
      <c r="I31" s="562"/>
      <c r="J31" s="829">
        <v>0</v>
      </c>
      <c r="K31" s="830">
        <f t="shared" si="3"/>
        <v>0</v>
      </c>
      <c r="L31" s="829">
        <v>0</v>
      </c>
      <c r="M31" s="831">
        <f t="shared" si="4"/>
        <v>0</v>
      </c>
    </row>
    <row r="32" spans="1:13" x14ac:dyDescent="0.2">
      <c r="A32" s="348">
        <f t="shared" si="0"/>
        <v>28</v>
      </c>
      <c r="B32" s="562"/>
      <c r="C32" s="829">
        <v>0</v>
      </c>
      <c r="D32" s="830">
        <f t="shared" si="1"/>
        <v>0</v>
      </c>
      <c r="E32" s="829">
        <v>0</v>
      </c>
      <c r="F32" s="831">
        <f t="shared" si="2"/>
        <v>0</v>
      </c>
      <c r="G32" s="63"/>
      <c r="H32" s="348">
        <f t="shared" si="5"/>
        <v>64</v>
      </c>
      <c r="I32" s="562"/>
      <c r="J32" s="829">
        <v>0</v>
      </c>
      <c r="K32" s="830">
        <f t="shared" si="3"/>
        <v>0</v>
      </c>
      <c r="L32" s="829">
        <v>0</v>
      </c>
      <c r="M32" s="831">
        <f t="shared" si="4"/>
        <v>0</v>
      </c>
    </row>
    <row r="33" spans="1:13" x14ac:dyDescent="0.2">
      <c r="A33" s="348">
        <f t="shared" si="0"/>
        <v>29</v>
      </c>
      <c r="B33" s="562"/>
      <c r="C33" s="829">
        <v>0</v>
      </c>
      <c r="D33" s="830">
        <f t="shared" si="1"/>
        <v>0</v>
      </c>
      <c r="E33" s="829">
        <v>0</v>
      </c>
      <c r="F33" s="831">
        <f t="shared" si="2"/>
        <v>0</v>
      </c>
      <c r="G33" s="63"/>
      <c r="H33" s="348">
        <f t="shared" si="5"/>
        <v>65</v>
      </c>
      <c r="I33" s="562"/>
      <c r="J33" s="829">
        <v>0</v>
      </c>
      <c r="K33" s="830">
        <f t="shared" si="3"/>
        <v>0</v>
      </c>
      <c r="L33" s="829">
        <v>0</v>
      </c>
      <c r="M33" s="831">
        <f t="shared" si="4"/>
        <v>0</v>
      </c>
    </row>
    <row r="34" spans="1:13" x14ac:dyDescent="0.2">
      <c r="A34" s="348">
        <f t="shared" si="0"/>
        <v>30</v>
      </c>
      <c r="B34" s="562"/>
      <c r="C34" s="829">
        <v>0</v>
      </c>
      <c r="D34" s="830">
        <f t="shared" si="1"/>
        <v>0</v>
      </c>
      <c r="E34" s="829">
        <v>0</v>
      </c>
      <c r="F34" s="831">
        <f t="shared" si="2"/>
        <v>0</v>
      </c>
      <c r="G34" s="63"/>
      <c r="H34" s="348">
        <f t="shared" si="5"/>
        <v>66</v>
      </c>
      <c r="I34" s="562"/>
      <c r="J34" s="829">
        <v>0</v>
      </c>
      <c r="K34" s="830">
        <f t="shared" si="3"/>
        <v>0</v>
      </c>
      <c r="L34" s="829">
        <v>0</v>
      </c>
      <c r="M34" s="831">
        <f t="shared" si="4"/>
        <v>0</v>
      </c>
    </row>
    <row r="35" spans="1:13" x14ac:dyDescent="0.2">
      <c r="A35" s="348">
        <f t="shared" si="0"/>
        <v>31</v>
      </c>
      <c r="B35" s="562"/>
      <c r="C35" s="829">
        <v>0</v>
      </c>
      <c r="D35" s="830">
        <f t="shared" si="1"/>
        <v>0</v>
      </c>
      <c r="E35" s="829">
        <v>0</v>
      </c>
      <c r="F35" s="831">
        <f t="shared" si="2"/>
        <v>0</v>
      </c>
      <c r="G35" s="63"/>
      <c r="H35" s="348">
        <f t="shared" si="5"/>
        <v>67</v>
      </c>
      <c r="I35" s="562"/>
      <c r="J35" s="829">
        <v>0</v>
      </c>
      <c r="K35" s="830">
        <f t="shared" si="3"/>
        <v>0</v>
      </c>
      <c r="L35" s="829">
        <v>0</v>
      </c>
      <c r="M35" s="831">
        <f t="shared" si="4"/>
        <v>0</v>
      </c>
    </row>
    <row r="36" spans="1:13" x14ac:dyDescent="0.2">
      <c r="A36" s="348">
        <f t="shared" si="0"/>
        <v>32</v>
      </c>
      <c r="B36" s="562"/>
      <c r="C36" s="829">
        <v>0</v>
      </c>
      <c r="D36" s="830">
        <f t="shared" si="1"/>
        <v>0</v>
      </c>
      <c r="E36" s="829">
        <v>0</v>
      </c>
      <c r="F36" s="831">
        <f t="shared" si="2"/>
        <v>0</v>
      </c>
      <c r="G36" s="63"/>
      <c r="H36" s="348">
        <f t="shared" si="5"/>
        <v>68</v>
      </c>
      <c r="I36" s="562"/>
      <c r="J36" s="829">
        <v>0</v>
      </c>
      <c r="K36" s="830">
        <f t="shared" si="3"/>
        <v>0</v>
      </c>
      <c r="L36" s="829">
        <v>0</v>
      </c>
      <c r="M36" s="831">
        <f t="shared" si="4"/>
        <v>0</v>
      </c>
    </row>
    <row r="37" spans="1:13" x14ac:dyDescent="0.2">
      <c r="A37" s="348">
        <f t="shared" si="0"/>
        <v>33</v>
      </c>
      <c r="B37" s="562"/>
      <c r="C37" s="829">
        <v>0</v>
      </c>
      <c r="D37" s="830">
        <f t="shared" si="1"/>
        <v>0</v>
      </c>
      <c r="E37" s="829">
        <v>0</v>
      </c>
      <c r="F37" s="831">
        <f t="shared" si="2"/>
        <v>0</v>
      </c>
      <c r="G37" s="63"/>
      <c r="H37" s="348">
        <f t="shared" si="5"/>
        <v>69</v>
      </c>
      <c r="I37" s="562"/>
      <c r="J37" s="829">
        <v>0</v>
      </c>
      <c r="K37" s="830">
        <f t="shared" si="3"/>
        <v>0</v>
      </c>
      <c r="L37" s="829">
        <v>0</v>
      </c>
      <c r="M37" s="831">
        <f t="shared" si="4"/>
        <v>0</v>
      </c>
    </row>
    <row r="38" spans="1:13" x14ac:dyDescent="0.2">
      <c r="A38" s="348">
        <f t="shared" si="0"/>
        <v>34</v>
      </c>
      <c r="B38" s="562"/>
      <c r="C38" s="829">
        <v>0</v>
      </c>
      <c r="D38" s="830">
        <f t="shared" si="1"/>
        <v>0</v>
      </c>
      <c r="E38" s="829">
        <v>0</v>
      </c>
      <c r="F38" s="831">
        <f t="shared" si="2"/>
        <v>0</v>
      </c>
      <c r="G38" s="63"/>
      <c r="H38" s="348">
        <f t="shared" si="5"/>
        <v>70</v>
      </c>
      <c r="I38" s="562"/>
      <c r="J38" s="829">
        <v>0</v>
      </c>
      <c r="K38" s="830">
        <f t="shared" si="3"/>
        <v>0</v>
      </c>
      <c r="L38" s="829">
        <v>0</v>
      </c>
      <c r="M38" s="831">
        <f t="shared" si="4"/>
        <v>0</v>
      </c>
    </row>
    <row r="39" spans="1:13" x14ac:dyDescent="0.2">
      <c r="A39" s="348">
        <f t="shared" si="0"/>
        <v>35</v>
      </c>
      <c r="B39" s="562"/>
      <c r="C39" s="829">
        <v>0</v>
      </c>
      <c r="D39" s="830">
        <f t="shared" si="1"/>
        <v>0</v>
      </c>
      <c r="E39" s="829">
        <v>0</v>
      </c>
      <c r="F39" s="831">
        <f t="shared" si="2"/>
        <v>0</v>
      </c>
      <c r="G39" s="63"/>
      <c r="H39" s="348">
        <f t="shared" si="5"/>
        <v>71</v>
      </c>
      <c r="I39" s="562"/>
      <c r="J39" s="829">
        <v>0</v>
      </c>
      <c r="K39" s="830">
        <f t="shared" si="3"/>
        <v>0</v>
      </c>
      <c r="L39" s="829">
        <v>0</v>
      </c>
      <c r="M39" s="831">
        <f t="shared" si="4"/>
        <v>0</v>
      </c>
    </row>
    <row r="40" spans="1:13" x14ac:dyDescent="0.2">
      <c r="A40" s="348">
        <f t="shared" si="0"/>
        <v>36</v>
      </c>
      <c r="B40" s="562"/>
      <c r="C40" s="829">
        <v>0</v>
      </c>
      <c r="D40" s="830">
        <f t="shared" si="1"/>
        <v>0</v>
      </c>
      <c r="E40" s="829">
        <v>0</v>
      </c>
      <c r="F40" s="831">
        <f t="shared" si="2"/>
        <v>0</v>
      </c>
      <c r="G40" s="63"/>
      <c r="H40" s="348">
        <f t="shared" si="5"/>
        <v>72</v>
      </c>
      <c r="I40" s="562"/>
      <c r="J40" s="829">
        <v>0</v>
      </c>
      <c r="K40" s="830">
        <f t="shared" si="3"/>
        <v>0</v>
      </c>
      <c r="L40" s="829">
        <v>0</v>
      </c>
      <c r="M40" s="831">
        <f t="shared" si="4"/>
        <v>0</v>
      </c>
    </row>
    <row r="41" spans="1:13" ht="15.75" thickBot="1" x14ac:dyDescent="0.25">
      <c r="A41" s="348">
        <f t="shared" si="0"/>
        <v>37</v>
      </c>
      <c r="B41" s="562"/>
      <c r="C41" s="829">
        <v>0</v>
      </c>
      <c r="D41" s="830">
        <f t="shared" si="1"/>
        <v>0</v>
      </c>
      <c r="E41" s="829">
        <v>0</v>
      </c>
      <c r="F41" s="831">
        <f t="shared" si="2"/>
        <v>0</v>
      </c>
      <c r="G41" s="63"/>
      <c r="H41" s="348">
        <f t="shared" si="5"/>
        <v>73</v>
      </c>
      <c r="I41" s="562"/>
      <c r="J41" s="829">
        <v>0</v>
      </c>
      <c r="K41" s="830">
        <f t="shared" si="3"/>
        <v>0</v>
      </c>
      <c r="L41" s="829">
        <v>0</v>
      </c>
      <c r="M41" s="831">
        <f t="shared" si="4"/>
        <v>0</v>
      </c>
    </row>
    <row r="42" spans="1:13" ht="16.5" thickTop="1" thickBot="1" x14ac:dyDescent="0.25">
      <c r="A42" s="351" t="s">
        <v>7</v>
      </c>
      <c r="B42" s="559"/>
      <c r="C42" s="832">
        <f>SUM(C5:C41)</f>
        <v>0</v>
      </c>
      <c r="D42" s="832">
        <f>SUM(D5:D41)</f>
        <v>0</v>
      </c>
      <c r="E42" s="832">
        <f>SUM(E5:E41)</f>
        <v>0</v>
      </c>
      <c r="F42" s="833">
        <f>SUM(F5:F41)</f>
        <v>0</v>
      </c>
      <c r="G42" s="79"/>
      <c r="H42" s="351" t="s">
        <v>7</v>
      </c>
      <c r="I42" s="559"/>
      <c r="J42" s="832">
        <f>SUM(J5:J41)</f>
        <v>0</v>
      </c>
      <c r="K42" s="832">
        <f>SUM(K5:K41)</f>
        <v>0</v>
      </c>
      <c r="L42" s="832">
        <f>SUM(L5:L41)</f>
        <v>0</v>
      </c>
      <c r="M42" s="833">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0" type="noConversion"/>
  <printOptions horizontalCentered="1"/>
  <pageMargins left="0.74803149606299213" right="0.74803149606299213" top="0.78740157480314965" bottom="0.63" header="0.51181102362204722" footer="0.51181102362204722"/>
  <pageSetup paperSize="9" scale="68"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O65"/>
  <sheetViews>
    <sheetView workbookViewId="0">
      <selection sqref="A1:O65"/>
    </sheetView>
  </sheetViews>
  <sheetFormatPr defaultRowHeight="15" x14ac:dyDescent="0.2"/>
  <cols>
    <col min="1" max="1" width="7.6640625" customWidth="1"/>
    <col min="2" max="2" width="5.33203125" customWidth="1"/>
    <col min="3" max="3" width="3.44140625" customWidth="1"/>
    <col min="4" max="4" width="6.44140625" customWidth="1"/>
    <col min="5" max="5" width="2.33203125" customWidth="1"/>
    <col min="6" max="6" width="7.33203125" customWidth="1"/>
    <col min="7" max="7" width="2.109375" customWidth="1"/>
    <col min="8" max="8" width="4.77734375" customWidth="1"/>
    <col min="9" max="9" width="4.88671875" customWidth="1"/>
    <col min="10" max="10" width="7.109375" customWidth="1"/>
    <col min="11" max="11" width="6.77734375" customWidth="1"/>
    <col min="12" max="12" width="6.21875" customWidth="1"/>
    <col min="13" max="13" width="6.5546875" customWidth="1"/>
    <col min="14" max="14" width="7.33203125" customWidth="1"/>
    <col min="15" max="15" width="10.44140625" customWidth="1"/>
  </cols>
  <sheetData>
    <row r="1" spans="1:15" ht="15.75" thickTop="1" x14ac:dyDescent="0.2">
      <c r="A1" s="962"/>
      <c r="B1" s="963"/>
      <c r="C1" s="963"/>
      <c r="D1" s="964" t="s">
        <v>386</v>
      </c>
      <c r="E1" s="965"/>
      <c r="F1" s="965"/>
      <c r="G1" s="963"/>
      <c r="H1" s="963"/>
      <c r="I1" s="963"/>
      <c r="J1" s="963"/>
      <c r="K1" s="963"/>
      <c r="L1" s="963"/>
      <c r="M1" s="966" t="s">
        <v>387</v>
      </c>
      <c r="N1" s="967"/>
      <c r="O1" s="966"/>
    </row>
    <row r="2" spans="1:15" x14ac:dyDescent="0.2">
      <c r="A2" s="968"/>
      <c r="B2" s="969"/>
      <c r="C2" s="970"/>
      <c r="D2" s="970" t="s">
        <v>388</v>
      </c>
      <c r="E2" s="970"/>
      <c r="F2" s="970"/>
      <c r="G2" s="970"/>
      <c r="H2" s="970"/>
      <c r="I2" s="970"/>
      <c r="J2" s="970"/>
      <c r="K2" s="970"/>
      <c r="L2" s="970"/>
      <c r="M2" s="970"/>
      <c r="N2" s="969" t="s">
        <v>389</v>
      </c>
      <c r="O2" s="971"/>
    </row>
    <row r="3" spans="1:15" x14ac:dyDescent="0.2">
      <c r="A3" s="968"/>
      <c r="B3" s="969"/>
      <c r="C3" s="970"/>
      <c r="D3" s="970"/>
      <c r="E3" s="970"/>
      <c r="F3" s="970"/>
      <c r="G3" s="970"/>
      <c r="H3" s="970"/>
      <c r="I3" s="970"/>
      <c r="J3" s="970"/>
      <c r="K3" s="970"/>
      <c r="L3" s="970"/>
      <c r="M3" s="970"/>
      <c r="N3" s="970"/>
      <c r="O3" s="971"/>
    </row>
    <row r="4" spans="1:15" x14ac:dyDescent="0.2">
      <c r="A4" s="968"/>
      <c r="B4" s="969"/>
      <c r="C4" s="970"/>
      <c r="D4" s="970"/>
      <c r="E4" s="972" t="s">
        <v>390</v>
      </c>
      <c r="F4" s="970"/>
      <c r="G4" s="970"/>
      <c r="H4" s="970"/>
      <c r="I4" s="973" t="s">
        <v>391</v>
      </c>
      <c r="J4" s="974">
        <v>0</v>
      </c>
      <c r="K4" s="970"/>
      <c r="L4" s="970"/>
      <c r="M4" s="975" t="s">
        <v>392</v>
      </c>
      <c r="N4" s="970"/>
      <c r="O4" s="976"/>
    </row>
    <row r="5" spans="1:15" x14ac:dyDescent="0.2">
      <c r="A5" s="968"/>
      <c r="B5" s="969"/>
      <c r="C5" s="970"/>
      <c r="D5" s="970"/>
      <c r="E5" s="1583" t="s">
        <v>393</v>
      </c>
      <c r="F5" s="1584"/>
      <c r="G5" s="1585">
        <v>0</v>
      </c>
      <c r="H5" s="1586"/>
      <c r="I5" s="970"/>
      <c r="J5" s="970"/>
      <c r="K5" s="970"/>
      <c r="L5" s="970"/>
      <c r="M5" s="975" t="s">
        <v>394</v>
      </c>
      <c r="N5" s="1587"/>
      <c r="O5" s="1588"/>
    </row>
    <row r="6" spans="1:15" x14ac:dyDescent="0.2">
      <c r="A6" s="977" t="s">
        <v>395</v>
      </c>
      <c r="B6" s="969"/>
      <c r="C6" s="978"/>
      <c r="D6" s="979" t="s">
        <v>391</v>
      </c>
      <c r="E6" s="980"/>
      <c r="F6" s="980"/>
      <c r="G6" s="980"/>
      <c r="H6" s="980"/>
      <c r="I6" s="980"/>
      <c r="J6" s="980"/>
      <c r="K6" s="980"/>
      <c r="L6" s="980"/>
      <c r="M6" s="980"/>
      <c r="N6" s="970"/>
      <c r="O6" s="971"/>
    </row>
    <row r="7" spans="1:15" x14ac:dyDescent="0.2">
      <c r="A7" s="977" t="s">
        <v>396</v>
      </c>
      <c r="B7" s="969"/>
      <c r="C7" s="973"/>
      <c r="D7" s="979" t="s">
        <v>391</v>
      </c>
      <c r="E7" s="980"/>
      <c r="F7" s="980"/>
      <c r="G7" s="980"/>
      <c r="H7" s="980"/>
      <c r="I7" s="980"/>
      <c r="J7" s="981"/>
      <c r="K7" s="980"/>
      <c r="L7" s="980"/>
      <c r="M7" s="980"/>
      <c r="N7" s="970"/>
      <c r="O7" s="971"/>
    </row>
    <row r="8" spans="1:15" x14ac:dyDescent="0.2">
      <c r="A8" s="968"/>
      <c r="B8" s="969"/>
      <c r="C8" s="970"/>
      <c r="D8" s="969"/>
      <c r="E8" s="969"/>
      <c r="F8" s="969"/>
      <c r="G8" s="969"/>
      <c r="H8" s="969"/>
      <c r="I8" s="969"/>
      <c r="J8" s="982"/>
      <c r="K8" s="969"/>
      <c r="L8" s="969"/>
      <c r="M8" s="969"/>
      <c r="N8" s="969"/>
      <c r="O8" s="971"/>
    </row>
    <row r="9" spans="1:15" x14ac:dyDescent="0.2">
      <c r="A9" s="977" t="s">
        <v>397</v>
      </c>
      <c r="B9" s="969"/>
      <c r="C9" s="979" t="s">
        <v>398</v>
      </c>
      <c r="D9" s="970"/>
      <c r="E9" s="970"/>
      <c r="F9" s="970"/>
      <c r="G9" s="970"/>
      <c r="H9" s="969"/>
      <c r="I9" s="969"/>
      <c r="J9" s="970"/>
      <c r="K9" s="970"/>
      <c r="L9" s="970"/>
      <c r="M9" s="970"/>
      <c r="N9" s="970"/>
      <c r="O9" s="971"/>
    </row>
    <row r="10" spans="1:15" x14ac:dyDescent="0.2">
      <c r="A10" s="983" t="s">
        <v>399</v>
      </c>
      <c r="B10" s="984"/>
      <c r="C10" s="985"/>
      <c r="D10" s="985"/>
      <c r="E10" s="985"/>
      <c r="F10" s="985"/>
      <c r="G10" s="985"/>
      <c r="H10" s="986" t="s">
        <v>400</v>
      </c>
      <c r="I10" s="987"/>
      <c r="J10" s="988" t="s">
        <v>401</v>
      </c>
      <c r="K10" s="989" t="s">
        <v>402</v>
      </c>
      <c r="L10" s="990"/>
      <c r="M10" s="991"/>
      <c r="N10" s="992" t="s">
        <v>403</v>
      </c>
      <c r="O10" s="993" t="s">
        <v>404</v>
      </c>
    </row>
    <row r="11" spans="1:15" x14ac:dyDescent="0.2">
      <c r="A11" s="994"/>
      <c r="B11" s="995"/>
      <c r="C11" s="996"/>
      <c r="D11" s="997" t="s">
        <v>405</v>
      </c>
      <c r="E11" s="998"/>
      <c r="F11" s="999" t="s">
        <v>406</v>
      </c>
      <c r="G11" s="1000"/>
      <c r="H11" s="1001" t="s">
        <v>407</v>
      </c>
      <c r="I11" s="969"/>
      <c r="J11" s="1002" t="s">
        <v>408</v>
      </c>
      <c r="K11" s="1003" t="s">
        <v>409</v>
      </c>
      <c r="L11" s="995" t="s">
        <v>410</v>
      </c>
      <c r="M11" s="988" t="s">
        <v>411</v>
      </c>
      <c r="N11" s="1004" t="s">
        <v>412</v>
      </c>
      <c r="O11" s="1005" t="s">
        <v>413</v>
      </c>
    </row>
    <row r="12" spans="1:15" x14ac:dyDescent="0.2">
      <c r="A12" s="1006"/>
      <c r="B12" s="1589" t="s">
        <v>4</v>
      </c>
      <c r="C12" s="1590"/>
      <c r="D12" s="1007" t="s">
        <v>414</v>
      </c>
      <c r="E12" s="1008"/>
      <c r="F12" s="1009" t="s">
        <v>414</v>
      </c>
      <c r="G12" s="1008"/>
      <c r="H12" s="1589" t="s">
        <v>415</v>
      </c>
      <c r="I12" s="1591"/>
      <c r="J12" s="1010" t="s">
        <v>416</v>
      </c>
      <c r="K12" s="1011" t="s">
        <v>417</v>
      </c>
      <c r="L12" s="1009" t="s">
        <v>418</v>
      </c>
      <c r="M12" s="1012" t="s">
        <v>419</v>
      </c>
      <c r="N12" s="1010" t="s">
        <v>420</v>
      </c>
      <c r="O12" s="1013" t="s">
        <v>421</v>
      </c>
    </row>
    <row r="13" spans="1:15" x14ac:dyDescent="0.2">
      <c r="A13" s="1014" t="s">
        <v>422</v>
      </c>
      <c r="B13" s="1015"/>
      <c r="C13" s="1016"/>
      <c r="D13" s="1592"/>
      <c r="E13" s="1593"/>
      <c r="F13" s="1015"/>
      <c r="G13" s="1016"/>
      <c r="H13" s="1017"/>
      <c r="I13" s="1018"/>
      <c r="J13" s="1019"/>
      <c r="K13" s="1020"/>
      <c r="L13" s="1021"/>
      <c r="M13" s="1022"/>
      <c r="N13" s="1016"/>
      <c r="O13" s="1023"/>
    </row>
    <row r="14" spans="1:15" x14ac:dyDescent="0.2">
      <c r="A14" s="1024" t="s">
        <v>423</v>
      </c>
      <c r="B14" s="1025"/>
      <c r="C14" s="1026"/>
      <c r="D14" s="1011"/>
      <c r="E14" s="1027"/>
      <c r="F14" s="1025"/>
      <c r="G14" s="1026"/>
      <c r="H14" s="1028"/>
      <c r="I14" s="1029"/>
      <c r="J14" s="1030"/>
      <c r="K14" s="1031"/>
      <c r="L14" s="1031"/>
      <c r="M14" s="1032"/>
      <c r="N14" s="1010"/>
      <c r="O14" s="1033"/>
    </row>
    <row r="15" spans="1:15" x14ac:dyDescent="0.2">
      <c r="A15" s="1034"/>
      <c r="B15" s="1035"/>
      <c r="C15" s="969"/>
      <c r="D15" s="1004"/>
      <c r="E15" s="1036"/>
      <c r="F15" s="1035"/>
      <c r="G15" s="969"/>
      <c r="H15" s="969"/>
      <c r="I15" s="969"/>
      <c r="J15" s="978" t="s">
        <v>367</v>
      </c>
      <c r="K15" s="1004" t="s">
        <v>369</v>
      </c>
      <c r="L15" s="978" t="s">
        <v>371</v>
      </c>
      <c r="M15" s="1004" t="s">
        <v>373</v>
      </c>
      <c r="N15" s="969"/>
      <c r="O15" s="1037" t="s">
        <v>10</v>
      </c>
    </row>
    <row r="16" spans="1:15" ht="15.75" thickBot="1" x14ac:dyDescent="0.25">
      <c r="A16" s="968" t="s">
        <v>424</v>
      </c>
      <c r="B16" s="1035"/>
      <c r="C16" s="969"/>
      <c r="D16" s="1004"/>
      <c r="E16" s="1036"/>
      <c r="F16" s="1035"/>
      <c r="G16" s="969"/>
      <c r="H16" s="969"/>
      <c r="I16" s="969"/>
      <c r="J16" s="979" t="s">
        <v>425</v>
      </c>
      <c r="K16" s="969"/>
      <c r="L16" s="1038"/>
      <c r="M16" s="979"/>
      <c r="N16" s="969"/>
      <c r="O16" s="1039">
        <f>J13+J14+K13+K14+L13+L14+M13+M14</f>
        <v>0</v>
      </c>
    </row>
    <row r="17" spans="1:15" x14ac:dyDescent="0.2">
      <c r="A17" s="968" t="s">
        <v>426</v>
      </c>
      <c r="B17" s="1035"/>
      <c r="C17" s="969"/>
      <c r="D17" s="1004"/>
      <c r="E17" s="1040"/>
      <c r="F17" s="1035"/>
      <c r="G17" s="969"/>
      <c r="H17" s="969"/>
      <c r="I17" s="969"/>
      <c r="J17" s="1004"/>
      <c r="K17" s="1041"/>
      <c r="L17" s="1042"/>
      <c r="M17" s="1043"/>
      <c r="N17" s="1044" t="s">
        <v>427</v>
      </c>
      <c r="O17" s="1045" t="s">
        <v>10</v>
      </c>
    </row>
    <row r="18" spans="1:15" ht="15.75" thickBot="1" x14ac:dyDescent="0.25">
      <c r="A18" s="1046" t="s">
        <v>428</v>
      </c>
      <c r="B18" s="1047"/>
      <c r="C18" s="1048"/>
      <c r="D18" s="1049"/>
      <c r="E18" s="1050"/>
      <c r="F18" s="1047"/>
      <c r="G18" s="1048"/>
      <c r="H18" s="1048"/>
      <c r="I18" s="1048"/>
      <c r="J18" s="1049"/>
      <c r="K18" s="1051" t="s">
        <v>429</v>
      </c>
      <c r="L18" s="1050"/>
      <c r="M18" s="1049"/>
      <c r="N18" s="1052">
        <v>0</v>
      </c>
      <c r="O18" s="1053"/>
    </row>
    <row r="19" spans="1:15" ht="15.75" thickTop="1" x14ac:dyDescent="0.2">
      <c r="A19" s="968"/>
      <c r="B19" s="1035"/>
      <c r="C19" s="969"/>
      <c r="D19" s="1004"/>
      <c r="E19" s="1040"/>
      <c r="F19" s="1035"/>
      <c r="G19" s="969"/>
      <c r="H19" s="969"/>
      <c r="I19" s="969"/>
      <c r="J19" s="1004"/>
      <c r="K19" s="1035"/>
      <c r="L19" s="1040"/>
      <c r="M19" s="1004"/>
      <c r="N19" s="1004"/>
      <c r="O19" s="1054"/>
    </row>
    <row r="20" spans="1:15" x14ac:dyDescent="0.2">
      <c r="A20" s="983" t="s">
        <v>430</v>
      </c>
      <c r="B20" s="985"/>
      <c r="C20" s="984"/>
      <c r="D20" s="985"/>
      <c r="E20" s="985"/>
      <c r="F20" s="985"/>
      <c r="G20" s="985"/>
      <c r="H20" s="985"/>
      <c r="I20" s="985"/>
      <c r="J20" s="985"/>
      <c r="K20" s="985"/>
      <c r="L20" s="985"/>
      <c r="M20" s="985"/>
      <c r="N20" s="985"/>
      <c r="O20" s="1055"/>
    </row>
    <row r="21" spans="1:15" x14ac:dyDescent="0.2">
      <c r="A21" s="1056"/>
      <c r="B21" s="984" t="s">
        <v>431</v>
      </c>
      <c r="C21" s="1026"/>
      <c r="D21" s="985"/>
      <c r="E21" s="985"/>
      <c r="F21" s="985"/>
      <c r="G21" s="985"/>
      <c r="H21" s="1057"/>
      <c r="I21" s="984" t="s">
        <v>432</v>
      </c>
      <c r="J21" s="985"/>
      <c r="K21" s="984"/>
      <c r="L21" s="985"/>
      <c r="M21" s="1058" t="s">
        <v>433</v>
      </c>
      <c r="N21" s="989"/>
      <c r="O21" s="1059"/>
    </row>
    <row r="22" spans="1:15" x14ac:dyDescent="0.2">
      <c r="A22" s="1060" t="s">
        <v>434</v>
      </c>
      <c r="B22" s="1008"/>
      <c r="C22" s="1061"/>
      <c r="D22" s="1062" t="s">
        <v>435</v>
      </c>
      <c r="E22" s="1008"/>
      <c r="F22" s="1010"/>
      <c r="G22" s="1010"/>
      <c r="H22" s="1063" t="s">
        <v>436</v>
      </c>
      <c r="I22" s="985"/>
      <c r="J22" s="985"/>
      <c r="K22" s="1064" t="s">
        <v>437</v>
      </c>
      <c r="L22" s="985"/>
      <c r="M22" s="1065" t="s">
        <v>438</v>
      </c>
      <c r="N22" s="1066" t="s">
        <v>429</v>
      </c>
      <c r="O22" s="1067"/>
    </row>
    <row r="23" spans="1:15" x14ac:dyDescent="0.2">
      <c r="A23" s="1024" t="s">
        <v>417</v>
      </c>
      <c r="B23" s="1062" t="s">
        <v>4</v>
      </c>
      <c r="C23" s="1008"/>
      <c r="D23" s="1062" t="s">
        <v>417</v>
      </c>
      <c r="E23" s="1008"/>
      <c r="F23" s="1068" t="s">
        <v>4</v>
      </c>
      <c r="G23" s="1010"/>
      <c r="H23" s="1594" t="s">
        <v>417</v>
      </c>
      <c r="I23" s="1595"/>
      <c r="J23" s="1068" t="s">
        <v>4</v>
      </c>
      <c r="K23" s="1068" t="s">
        <v>417</v>
      </c>
      <c r="L23" s="1068" t="s">
        <v>4</v>
      </c>
      <c r="M23" s="1069" t="s">
        <v>417</v>
      </c>
      <c r="N23" s="1070" t="s">
        <v>427</v>
      </c>
      <c r="O23" s="1071" t="s">
        <v>439</v>
      </c>
    </row>
    <row r="24" spans="1:15" x14ac:dyDescent="0.2">
      <c r="A24" s="1072"/>
      <c r="B24" s="1073"/>
      <c r="C24" s="980"/>
      <c r="D24" s="1074"/>
      <c r="E24" s="1075"/>
      <c r="F24" s="1073"/>
      <c r="G24" s="980"/>
      <c r="H24" s="1076"/>
      <c r="I24" s="1077"/>
      <c r="J24" s="1078"/>
      <c r="K24" s="1073"/>
      <c r="L24" s="1078"/>
      <c r="M24" s="1079"/>
      <c r="N24" s="1080"/>
      <c r="O24" s="1081"/>
    </row>
    <row r="25" spans="1:15" x14ac:dyDescent="0.2">
      <c r="A25" s="1072"/>
      <c r="B25" s="1073"/>
      <c r="C25" s="980"/>
      <c r="D25" s="1074"/>
      <c r="E25" s="1075"/>
      <c r="F25" s="1073"/>
      <c r="G25" s="980"/>
      <c r="H25" s="1076"/>
      <c r="I25" s="1077"/>
      <c r="J25" s="1078"/>
      <c r="K25" s="1073"/>
      <c r="L25" s="1078"/>
      <c r="M25" s="1079"/>
      <c r="N25" s="1080"/>
      <c r="O25" s="1081"/>
    </row>
    <row r="26" spans="1:15" x14ac:dyDescent="0.2">
      <c r="A26" s="1082"/>
      <c r="B26" s="1025"/>
      <c r="C26" s="1026"/>
      <c r="D26" s="1083"/>
      <c r="E26" s="1084"/>
      <c r="F26" s="1025"/>
      <c r="G26" s="1026"/>
      <c r="H26" s="1076"/>
      <c r="I26" s="1029"/>
      <c r="J26" s="1085"/>
      <c r="K26" s="1025"/>
      <c r="L26" s="1085"/>
      <c r="M26" s="1086"/>
      <c r="N26" s="1010"/>
      <c r="O26" s="1087"/>
    </row>
    <row r="27" spans="1:15" ht="15.75" thickBot="1" x14ac:dyDescent="0.25">
      <c r="A27" s="1088"/>
      <c r="B27" s="1089"/>
      <c r="C27" s="1089"/>
      <c r="D27" s="1089"/>
      <c r="E27" s="1089"/>
      <c r="F27" s="1089"/>
      <c r="G27" s="1089"/>
      <c r="H27" s="1090"/>
      <c r="I27" s="1089"/>
      <c r="J27" s="1089"/>
      <c r="K27" s="1089"/>
      <c r="L27" s="1091" t="s">
        <v>440</v>
      </c>
      <c r="M27" s="1092"/>
      <c r="N27" s="1093"/>
      <c r="O27" s="1094"/>
    </row>
    <row r="28" spans="1:15" ht="15.75" thickTop="1" x14ac:dyDescent="0.2">
      <c r="A28" s="968"/>
      <c r="B28" s="969"/>
      <c r="C28" s="970"/>
      <c r="D28" s="970"/>
      <c r="E28" s="970"/>
      <c r="F28" s="970"/>
      <c r="G28" s="970"/>
      <c r="H28" s="979"/>
      <c r="I28" s="969"/>
      <c r="J28" s="978"/>
      <c r="K28" s="1004"/>
      <c r="L28" s="978"/>
      <c r="M28" s="1004"/>
      <c r="N28" s="969"/>
      <c r="O28" s="971"/>
    </row>
    <row r="29" spans="1:15" x14ac:dyDescent="0.2">
      <c r="A29" s="977" t="s">
        <v>441</v>
      </c>
      <c r="B29" s="969"/>
      <c r="C29" s="1026"/>
      <c r="D29" s="970"/>
      <c r="E29" s="970"/>
      <c r="F29" s="970"/>
      <c r="G29" s="970"/>
      <c r="H29" s="970"/>
      <c r="I29" s="970"/>
      <c r="J29" s="970"/>
      <c r="K29" s="970"/>
      <c r="L29" s="970"/>
      <c r="M29" s="970"/>
      <c r="N29" s="970"/>
      <c r="O29" s="971"/>
    </row>
    <row r="30" spans="1:15" x14ac:dyDescent="0.2">
      <c r="A30" s="983" t="s">
        <v>442</v>
      </c>
      <c r="B30" s="984"/>
      <c r="C30" s="1026"/>
      <c r="D30" s="985"/>
      <c r="E30" s="985"/>
      <c r="F30" s="985"/>
      <c r="G30" s="1095"/>
      <c r="H30" s="969"/>
      <c r="I30" s="970"/>
      <c r="J30" s="1064" t="s">
        <v>443</v>
      </c>
      <c r="K30" s="1096"/>
      <c r="L30" s="985"/>
      <c r="M30" s="985"/>
      <c r="N30" s="985"/>
      <c r="O30" s="1097"/>
    </row>
    <row r="31" spans="1:15" x14ac:dyDescent="0.2">
      <c r="A31" s="1060" t="s">
        <v>444</v>
      </c>
      <c r="B31" s="1008"/>
      <c r="C31" s="1098"/>
      <c r="D31" s="972" t="s">
        <v>445</v>
      </c>
      <c r="E31" s="970"/>
      <c r="F31" s="1099" t="s">
        <v>446</v>
      </c>
      <c r="G31" s="1100"/>
      <c r="H31" s="969"/>
      <c r="I31" s="970"/>
      <c r="J31" s="1064" t="s">
        <v>447</v>
      </c>
      <c r="K31" s="985"/>
      <c r="L31" s="985"/>
      <c r="M31" s="985"/>
      <c r="N31" s="985"/>
      <c r="O31" s="1101" t="s">
        <v>448</v>
      </c>
    </row>
    <row r="32" spans="1:15" x14ac:dyDescent="0.2">
      <c r="A32" s="1024" t="s">
        <v>427</v>
      </c>
      <c r="B32" s="1102" t="s">
        <v>449</v>
      </c>
      <c r="C32" s="1103"/>
      <c r="D32" s="1104" t="s">
        <v>5</v>
      </c>
      <c r="E32" s="1008"/>
      <c r="F32" s="1105" t="s">
        <v>450</v>
      </c>
      <c r="G32" s="1029"/>
      <c r="H32" s="1004"/>
      <c r="I32" s="970"/>
      <c r="J32" s="1105" t="s">
        <v>451</v>
      </c>
      <c r="K32" s="1026"/>
      <c r="L32" s="1106"/>
      <c r="M32" s="1107"/>
      <c r="N32" s="1107"/>
      <c r="O32" s="1108"/>
    </row>
    <row r="33" spans="1:15" x14ac:dyDescent="0.2">
      <c r="A33" s="1109">
        <v>0</v>
      </c>
      <c r="B33" s="1110"/>
      <c r="C33" s="1111"/>
      <c r="D33" s="1112"/>
      <c r="E33" s="1113" t="s">
        <v>452</v>
      </c>
      <c r="F33" s="1114">
        <f>A33*D33</f>
        <v>0</v>
      </c>
      <c r="G33" s="1018"/>
      <c r="H33" s="1004"/>
      <c r="I33" s="970"/>
      <c r="J33" s="988" t="s">
        <v>7</v>
      </c>
      <c r="K33" s="988" t="s">
        <v>7</v>
      </c>
      <c r="L33" s="988" t="s">
        <v>453</v>
      </c>
      <c r="M33" s="1115" t="s">
        <v>7</v>
      </c>
      <c r="N33" s="1115" t="s">
        <v>454</v>
      </c>
      <c r="O33" s="1116" t="s">
        <v>455</v>
      </c>
    </row>
    <row r="34" spans="1:15" x14ac:dyDescent="0.2">
      <c r="A34" s="1117">
        <v>0</v>
      </c>
      <c r="B34" s="1118" t="s">
        <v>456</v>
      </c>
      <c r="C34" s="1119"/>
      <c r="D34" s="1120"/>
      <c r="E34" s="1121" t="s">
        <v>452</v>
      </c>
      <c r="F34" s="1122">
        <f>A34*D34</f>
        <v>0</v>
      </c>
      <c r="G34" s="1077"/>
      <c r="H34" s="969"/>
      <c r="I34" s="970"/>
      <c r="J34" s="1012" t="s">
        <v>457</v>
      </c>
      <c r="K34" s="1012" t="s">
        <v>458</v>
      </c>
      <c r="L34" s="1012" t="s">
        <v>459</v>
      </c>
      <c r="M34" s="1070" t="s">
        <v>439</v>
      </c>
      <c r="N34" s="1070" t="s">
        <v>5</v>
      </c>
      <c r="O34" s="1123" t="s">
        <v>450</v>
      </c>
    </row>
    <row r="35" spans="1:15" x14ac:dyDescent="0.2">
      <c r="A35" s="1124"/>
      <c r="B35" s="1125">
        <v>0</v>
      </c>
      <c r="C35" s="1126" t="s">
        <v>460</v>
      </c>
      <c r="D35" s="1127"/>
      <c r="E35" s="1128" t="s">
        <v>461</v>
      </c>
      <c r="F35" s="1129">
        <f>B35*D35</f>
        <v>0</v>
      </c>
      <c r="G35" s="1126"/>
      <c r="H35" s="969"/>
      <c r="I35" s="970"/>
      <c r="J35" s="1130"/>
      <c r="K35" s="1131"/>
      <c r="L35" s="1132"/>
      <c r="M35" s="1133"/>
      <c r="N35" s="1134"/>
      <c r="O35" s="1135"/>
    </row>
    <row r="36" spans="1:15" x14ac:dyDescent="0.2">
      <c r="A36" s="1136" t="s">
        <v>456</v>
      </c>
      <c r="B36" s="1137">
        <v>0</v>
      </c>
      <c r="C36" s="1026" t="s">
        <v>460</v>
      </c>
      <c r="D36" s="1138"/>
      <c r="E36" s="1139" t="s">
        <v>461</v>
      </c>
      <c r="F36" s="1140">
        <f>B36*D36</f>
        <v>0</v>
      </c>
      <c r="G36" s="1029"/>
      <c r="H36" s="969"/>
      <c r="I36" s="970"/>
      <c r="J36" s="1030">
        <f>M27</f>
        <v>0</v>
      </c>
      <c r="K36" s="1141" t="s">
        <v>462</v>
      </c>
      <c r="L36" s="1030"/>
      <c r="M36" s="1032">
        <f>J36-L36</f>
        <v>0</v>
      </c>
      <c r="N36" s="1142"/>
      <c r="O36" s="1143">
        <f>M36*N36</f>
        <v>0</v>
      </c>
    </row>
    <row r="37" spans="1:15" ht="15.75" thickBot="1" x14ac:dyDescent="0.25">
      <c r="A37" s="1144"/>
      <c r="B37" s="1145"/>
      <c r="C37" s="1145"/>
      <c r="D37" s="1146" t="s">
        <v>463</v>
      </c>
      <c r="E37" s="1147"/>
      <c r="F37" s="1148">
        <f>SUM(F33:F36)</f>
        <v>0</v>
      </c>
      <c r="G37" s="1149"/>
      <c r="H37" s="1048"/>
      <c r="I37" s="1048"/>
      <c r="J37" s="1150"/>
      <c r="K37" s="1145"/>
      <c r="L37" s="1145"/>
      <c r="M37" s="1146" t="s">
        <v>464</v>
      </c>
      <c r="N37" s="1048"/>
      <c r="O37" s="1151">
        <f>SUM(O35:O36)</f>
        <v>0</v>
      </c>
    </row>
    <row r="38" spans="1:15" ht="15.75" thickTop="1" x14ac:dyDescent="0.2">
      <c r="A38" s="968"/>
      <c r="B38" s="969"/>
      <c r="C38" s="970"/>
      <c r="D38" s="979"/>
      <c r="E38" s="969"/>
      <c r="F38" s="1152"/>
      <c r="G38" s="969"/>
      <c r="H38" s="970"/>
      <c r="I38" s="970"/>
      <c r="J38" s="970"/>
      <c r="K38" s="970"/>
      <c r="L38" s="970"/>
      <c r="M38" s="970"/>
      <c r="N38" s="970"/>
      <c r="O38" s="971"/>
    </row>
    <row r="39" spans="1:15" x14ac:dyDescent="0.2">
      <c r="A39" s="977" t="s">
        <v>465</v>
      </c>
      <c r="B39" s="979"/>
      <c r="C39" s="1026"/>
      <c r="D39" s="970"/>
      <c r="E39" s="970"/>
      <c r="F39" s="1153"/>
      <c r="G39" s="970"/>
      <c r="H39" s="970"/>
      <c r="I39" s="970"/>
      <c r="J39" s="970"/>
      <c r="K39" s="1026"/>
      <c r="L39" s="970"/>
      <c r="M39" s="970"/>
      <c r="N39" s="970"/>
      <c r="O39" s="971"/>
    </row>
    <row r="40" spans="1:15" x14ac:dyDescent="0.2">
      <c r="A40" s="1154" t="s">
        <v>52</v>
      </c>
      <c r="B40" s="1155" t="s">
        <v>466</v>
      </c>
      <c r="C40" s="1156"/>
      <c r="D40" s="997" t="s">
        <v>467</v>
      </c>
      <c r="E40" s="996"/>
      <c r="F40" s="986"/>
      <c r="G40" s="1157"/>
      <c r="H40" s="1155"/>
      <c r="I40" s="1157"/>
      <c r="J40" s="1158" t="s">
        <v>59</v>
      </c>
      <c r="K40" s="1159" t="s">
        <v>468</v>
      </c>
      <c r="L40" s="1158" t="s">
        <v>5</v>
      </c>
      <c r="M40" s="1596" t="s">
        <v>469</v>
      </c>
      <c r="N40" s="1597"/>
      <c r="O40" s="1160" t="s">
        <v>8</v>
      </c>
    </row>
    <row r="41" spans="1:15" x14ac:dyDescent="0.2">
      <c r="A41" s="1024" t="s">
        <v>53</v>
      </c>
      <c r="B41" s="1062" t="s">
        <v>470</v>
      </c>
      <c r="C41" s="1008"/>
      <c r="D41" s="1062" t="s">
        <v>470</v>
      </c>
      <c r="E41" s="1008"/>
      <c r="F41" s="1062" t="s">
        <v>471</v>
      </c>
      <c r="G41" s="1008"/>
      <c r="H41" s="1161" t="s">
        <v>7</v>
      </c>
      <c r="I41" s="1104" t="s">
        <v>448</v>
      </c>
      <c r="J41" s="1068" t="s">
        <v>14</v>
      </c>
      <c r="K41" s="1062" t="s">
        <v>472</v>
      </c>
      <c r="L41" s="1068" t="s">
        <v>473</v>
      </c>
      <c r="M41" s="1068" t="s">
        <v>474</v>
      </c>
      <c r="N41" s="1068" t="s">
        <v>475</v>
      </c>
      <c r="O41" s="1123" t="s">
        <v>476</v>
      </c>
    </row>
    <row r="42" spans="1:15" x14ac:dyDescent="0.2">
      <c r="A42" s="1162" t="s">
        <v>477</v>
      </c>
      <c r="B42" s="989"/>
      <c r="C42" s="1156"/>
      <c r="D42" s="989"/>
      <c r="E42" s="1156"/>
      <c r="F42" s="989"/>
      <c r="G42" s="1156"/>
      <c r="H42" s="1163"/>
      <c r="I42" s="1156"/>
      <c r="J42" s="1003"/>
      <c r="K42" s="1003"/>
      <c r="L42" s="1164"/>
      <c r="M42" s="1165"/>
      <c r="N42" s="989"/>
      <c r="O42" s="1166"/>
    </row>
    <row r="43" spans="1:15" x14ac:dyDescent="0.2">
      <c r="A43" s="1167" t="s">
        <v>478</v>
      </c>
      <c r="B43" s="1168"/>
      <c r="C43" s="980" t="s">
        <v>448</v>
      </c>
      <c r="D43" s="1168"/>
      <c r="E43" s="980" t="s">
        <v>448</v>
      </c>
      <c r="F43" s="1168"/>
      <c r="G43" s="980" t="s">
        <v>448</v>
      </c>
      <c r="H43" s="1169">
        <f>B43+D43+F43</f>
        <v>0</v>
      </c>
      <c r="I43" s="980" t="s">
        <v>448</v>
      </c>
      <c r="J43" s="1074" t="s">
        <v>479</v>
      </c>
      <c r="K43" s="1074"/>
      <c r="L43" s="1170"/>
      <c r="M43" s="1171">
        <v>0.14000000000000001</v>
      </c>
      <c r="N43" s="1172"/>
      <c r="O43" s="1173">
        <f>H43*L43/100+N43/(1+M43)</f>
        <v>0</v>
      </c>
    </row>
    <row r="44" spans="1:15" x14ac:dyDescent="0.2">
      <c r="A44" s="1174"/>
      <c r="B44" s="1028"/>
      <c r="C44" s="1026"/>
      <c r="D44" s="1028"/>
      <c r="E44" s="1026"/>
      <c r="F44" s="1028"/>
      <c r="G44" s="1026"/>
      <c r="H44" s="1175"/>
      <c r="I44" s="1026"/>
      <c r="J44" s="1011" t="s">
        <v>480</v>
      </c>
      <c r="K44" s="1011"/>
      <c r="L44" s="1176"/>
      <c r="M44" s="1177"/>
      <c r="N44" s="1178">
        <f>N43/1.14</f>
        <v>0</v>
      </c>
      <c r="O44" s="1179"/>
    </row>
    <row r="45" spans="1:15" ht="15.75" thickBot="1" x14ac:dyDescent="0.25">
      <c r="A45" s="1144"/>
      <c r="B45" s="1145"/>
      <c r="C45" s="1145"/>
      <c r="D45" s="1145"/>
      <c r="E45" s="1145"/>
      <c r="F45" s="1145"/>
      <c r="G45" s="1145"/>
      <c r="H45" s="1180"/>
      <c r="I45" s="1145"/>
      <c r="J45" s="1145"/>
      <c r="K45" s="1181"/>
      <c r="L45" s="1089"/>
      <c r="M45" s="1146" t="s">
        <v>481</v>
      </c>
      <c r="N45" s="1147"/>
      <c r="O45" s="1182">
        <f>SUM(O42:O44)</f>
        <v>0</v>
      </c>
    </row>
    <row r="46" spans="1:15" ht="15.75" thickTop="1" x14ac:dyDescent="0.2">
      <c r="A46" s="968"/>
      <c r="B46" s="969"/>
      <c r="C46" s="969"/>
      <c r="D46" s="969"/>
      <c r="E46" s="969"/>
      <c r="F46" s="969"/>
      <c r="G46" s="969"/>
      <c r="H46" s="969"/>
      <c r="I46" s="969"/>
      <c r="J46" s="969"/>
      <c r="K46" s="969"/>
      <c r="L46" s="969"/>
      <c r="M46" s="969"/>
      <c r="N46" s="969"/>
      <c r="O46" s="971"/>
    </row>
    <row r="47" spans="1:15" ht="15.75" thickBot="1" x14ac:dyDescent="0.25">
      <c r="A47" s="1183" t="s">
        <v>482</v>
      </c>
      <c r="B47" s="1184"/>
      <c r="C47" s="1185"/>
      <c r="D47" s="1185"/>
      <c r="E47" s="1185"/>
      <c r="F47" s="1185"/>
      <c r="G47" s="1185"/>
      <c r="H47" s="1185"/>
      <c r="I47" s="1185"/>
      <c r="J47" s="1185"/>
      <c r="K47" s="1185"/>
      <c r="L47" s="1185"/>
      <c r="M47" s="1185"/>
      <c r="N47" s="1048"/>
      <c r="O47" s="971"/>
    </row>
    <row r="48" spans="1:15" ht="16.5" thickTop="1" thickBot="1" x14ac:dyDescent="0.25">
      <c r="A48" s="1186" t="s">
        <v>4</v>
      </c>
      <c r="B48" s="1187"/>
      <c r="C48" s="1187"/>
      <c r="D48" s="1598" t="s">
        <v>483</v>
      </c>
      <c r="E48" s="1599"/>
      <c r="F48" s="1600"/>
      <c r="G48" s="1188"/>
      <c r="H48" s="1189" t="s">
        <v>484</v>
      </c>
      <c r="I48" s="1188"/>
      <c r="J48" s="1190"/>
      <c r="K48" s="1191"/>
      <c r="L48" s="1598" t="s">
        <v>67</v>
      </c>
      <c r="M48" s="1601"/>
      <c r="N48" s="1602"/>
      <c r="O48" s="1192" t="s">
        <v>8</v>
      </c>
    </row>
    <row r="49" spans="1:15" x14ac:dyDescent="0.2">
      <c r="A49" s="1193"/>
      <c r="B49" s="1194"/>
      <c r="C49" s="1194"/>
      <c r="D49" s="1195" t="s">
        <v>129</v>
      </c>
      <c r="E49" s="1194"/>
      <c r="F49" s="1196"/>
      <c r="G49" s="1197"/>
      <c r="H49" s="1198"/>
      <c r="I49" s="1198"/>
      <c r="J49" s="1198"/>
      <c r="K49" s="1199"/>
      <c r="L49" s="1197"/>
      <c r="M49" s="1200"/>
      <c r="N49" s="1201"/>
      <c r="O49" s="1202">
        <v>0</v>
      </c>
    </row>
    <row r="50" spans="1:15" ht="15.75" thickBot="1" x14ac:dyDescent="0.25">
      <c r="A50" s="1203"/>
      <c r="B50" s="1204"/>
      <c r="C50" s="1185"/>
      <c r="D50" s="1205"/>
      <c r="E50" s="1185"/>
      <c r="F50" s="1206"/>
      <c r="G50" s="1205"/>
      <c r="H50" s="1185"/>
      <c r="I50" s="1185"/>
      <c r="J50" s="1185"/>
      <c r="K50" s="1206"/>
      <c r="L50" s="1207"/>
      <c r="M50" s="1147"/>
      <c r="N50" s="1149"/>
      <c r="O50" s="1208"/>
    </row>
    <row r="51" spans="1:15" ht="15.75" thickTop="1" x14ac:dyDescent="0.2">
      <c r="A51" s="968"/>
      <c r="B51" s="969"/>
      <c r="C51" s="969"/>
      <c r="D51" s="969"/>
      <c r="E51" s="969"/>
      <c r="F51" s="969"/>
      <c r="G51" s="969"/>
      <c r="H51" s="969"/>
      <c r="I51" s="969"/>
      <c r="J51" s="969"/>
      <c r="K51" s="969"/>
      <c r="L51" s="969"/>
      <c r="M51" s="969"/>
      <c r="N51" s="969"/>
      <c r="O51" s="971"/>
    </row>
    <row r="52" spans="1:15" x14ac:dyDescent="0.2">
      <c r="A52" s="1209" t="s">
        <v>485</v>
      </c>
      <c r="B52" s="1026"/>
      <c r="C52" s="1026"/>
      <c r="D52" s="1026"/>
      <c r="E52" s="1026"/>
      <c r="F52" s="1026"/>
      <c r="G52" s="1026"/>
      <c r="H52" s="1026"/>
      <c r="I52" s="1026"/>
      <c r="J52" s="1026"/>
      <c r="K52" s="1026"/>
      <c r="L52" s="1026"/>
      <c r="M52" s="1026"/>
      <c r="N52" s="1026"/>
      <c r="O52" s="1210"/>
    </row>
    <row r="53" spans="1:15" x14ac:dyDescent="0.2">
      <c r="A53" s="1060" t="s">
        <v>4</v>
      </c>
      <c r="B53" s="1104"/>
      <c r="C53" s="1008"/>
      <c r="D53" s="1028"/>
      <c r="E53" s="1106" t="s">
        <v>486</v>
      </c>
      <c r="F53" s="1026"/>
      <c r="G53" s="1026"/>
      <c r="H53" s="1026"/>
      <c r="I53" s="1026"/>
      <c r="J53" s="1028"/>
      <c r="K53" s="1106" t="s">
        <v>67</v>
      </c>
      <c r="L53" s="1026"/>
      <c r="M53" s="1026"/>
      <c r="N53" s="1211" t="s">
        <v>7</v>
      </c>
      <c r="O53" s="1123" t="s">
        <v>8</v>
      </c>
    </row>
    <row r="54" spans="1:15" x14ac:dyDescent="0.2">
      <c r="A54" s="968"/>
      <c r="B54" s="970"/>
      <c r="C54" s="970"/>
      <c r="D54" s="1001"/>
      <c r="E54" s="970"/>
      <c r="F54" s="970"/>
      <c r="G54" s="1212"/>
      <c r="H54" s="970"/>
      <c r="I54" s="970"/>
      <c r="J54" s="1001"/>
      <c r="K54" s="970"/>
      <c r="L54" s="970"/>
      <c r="M54" s="970"/>
      <c r="N54" s="1177"/>
      <c r="O54" s="1213"/>
    </row>
    <row r="55" spans="1:15" x14ac:dyDescent="0.2">
      <c r="A55" s="1214"/>
      <c r="B55" s="1008"/>
      <c r="C55" s="1008"/>
      <c r="D55" s="1007"/>
      <c r="E55" s="1061"/>
      <c r="F55" s="1061"/>
      <c r="G55" s="1061"/>
      <c r="H55" s="1061"/>
      <c r="I55" s="1061"/>
      <c r="J55" s="1011"/>
      <c r="K55" s="1061"/>
      <c r="L55" s="1026"/>
      <c r="M55" s="1026"/>
      <c r="N55" s="1070">
        <v>4</v>
      </c>
      <c r="O55" s="1215">
        <v>0</v>
      </c>
    </row>
    <row r="56" spans="1:15" x14ac:dyDescent="0.2">
      <c r="A56" s="1216" t="s">
        <v>487</v>
      </c>
      <c r="B56" s="1217"/>
      <c r="C56" s="1026"/>
      <c r="D56" s="1001"/>
      <c r="E56" s="1218"/>
      <c r="F56" s="1218"/>
      <c r="G56" s="1000"/>
      <c r="H56" s="1000"/>
      <c r="I56" s="1000"/>
      <c r="J56" s="989"/>
      <c r="K56" s="1000"/>
      <c r="L56" s="1000"/>
      <c r="M56" s="1156"/>
      <c r="N56" s="1165"/>
      <c r="O56" s="1160" t="s">
        <v>488</v>
      </c>
    </row>
    <row r="57" spans="1:15" x14ac:dyDescent="0.2">
      <c r="A57" s="1024" t="s">
        <v>489</v>
      </c>
      <c r="B57" s="1062" t="s">
        <v>423</v>
      </c>
      <c r="C57" s="1008"/>
      <c r="D57" s="1062" t="s">
        <v>431</v>
      </c>
      <c r="E57" s="1008"/>
      <c r="F57" s="1008"/>
      <c r="G57" s="1008"/>
      <c r="H57" s="1008"/>
      <c r="I57" s="1008"/>
      <c r="J57" s="1105" t="s">
        <v>490</v>
      </c>
      <c r="K57" s="1219"/>
      <c r="L57" s="1219"/>
      <c r="M57" s="1219"/>
      <c r="N57" s="1070" t="s">
        <v>7</v>
      </c>
      <c r="O57" s="1123" t="s">
        <v>491</v>
      </c>
    </row>
    <row r="58" spans="1:15" x14ac:dyDescent="0.2">
      <c r="A58" s="1117"/>
      <c r="B58" s="1220"/>
      <c r="C58" s="1221"/>
      <c r="D58" s="1168"/>
      <c r="E58" s="980"/>
      <c r="F58" s="980"/>
      <c r="G58" s="980"/>
      <c r="H58" s="980"/>
      <c r="I58" s="980"/>
      <c r="J58" s="1168"/>
      <c r="K58" s="980"/>
      <c r="L58" s="980"/>
      <c r="M58" s="980"/>
      <c r="N58" s="1222" t="s">
        <v>492</v>
      </c>
      <c r="O58" s="1223">
        <v>0</v>
      </c>
    </row>
    <row r="59" spans="1:15" x14ac:dyDescent="0.2">
      <c r="A59" s="1224"/>
      <c r="B59" s="1009"/>
      <c r="C59" s="1008"/>
      <c r="D59" s="1225" t="s">
        <v>493</v>
      </c>
      <c r="E59" s="1226" t="s">
        <v>494</v>
      </c>
      <c r="F59" s="1061"/>
      <c r="G59" s="1061"/>
      <c r="H59" s="1061"/>
      <c r="I59" s="1061"/>
      <c r="J59" s="1007" t="s">
        <v>495</v>
      </c>
      <c r="K59" s="1061"/>
      <c r="L59" s="1061"/>
      <c r="M59" s="1061"/>
      <c r="N59" s="1012" t="s">
        <v>496</v>
      </c>
      <c r="O59" s="1227">
        <v>0</v>
      </c>
    </row>
    <row r="60" spans="1:15" x14ac:dyDescent="0.2">
      <c r="A60" s="1228"/>
      <c r="B60" s="1229"/>
      <c r="C60" s="1230"/>
      <c r="D60" s="1230"/>
      <c r="E60" s="1230"/>
      <c r="F60" s="1230"/>
      <c r="G60" s="1230"/>
      <c r="H60" s="1230"/>
      <c r="I60" s="1230"/>
      <c r="J60" s="1231" t="s">
        <v>497</v>
      </c>
      <c r="K60" s="985"/>
      <c r="L60" s="985"/>
      <c r="M60" s="985"/>
      <c r="N60" s="1211" t="s">
        <v>496</v>
      </c>
      <c r="O60" s="1232">
        <f>O59</f>
        <v>0</v>
      </c>
    </row>
    <row r="61" spans="1:15" ht="15.75" thickBot="1" x14ac:dyDescent="0.25">
      <c r="A61" s="1144"/>
      <c r="B61" s="1145"/>
      <c r="C61" s="1145"/>
      <c r="D61" s="1145"/>
      <c r="E61" s="1145"/>
      <c r="F61" s="1145"/>
      <c r="G61" s="1145"/>
      <c r="H61" s="1145"/>
      <c r="I61" s="1233"/>
      <c r="J61" s="1234" t="s">
        <v>498</v>
      </c>
      <c r="K61" s="1048"/>
      <c r="L61" s="1048"/>
      <c r="M61" s="1048"/>
      <c r="N61" s="1048"/>
      <c r="O61" s="1235">
        <f>O58+O55+O45+O37+F37</f>
        <v>0</v>
      </c>
    </row>
    <row r="62" spans="1:15" ht="15.75" thickTop="1" x14ac:dyDescent="0.2"/>
    <row r="63" spans="1:15" x14ac:dyDescent="0.2">
      <c r="A63" s="1236" t="s">
        <v>499</v>
      </c>
      <c r="B63" s="1581" t="s">
        <v>500</v>
      </c>
      <c r="C63" s="1582"/>
      <c r="D63" s="1582"/>
      <c r="E63" s="1582"/>
      <c r="F63" s="1582"/>
      <c r="G63" s="1582"/>
      <c r="H63" s="1582"/>
      <c r="I63" s="1582"/>
      <c r="J63" s="1582"/>
      <c r="K63" s="1582"/>
      <c r="L63" s="1582"/>
      <c r="M63" s="1582"/>
      <c r="N63" s="1582"/>
      <c r="O63" s="1582"/>
    </row>
    <row r="64" spans="1:15" x14ac:dyDescent="0.2">
      <c r="A64" s="1237"/>
      <c r="B64" s="1238"/>
      <c r="J64" s="925"/>
    </row>
    <row r="65" spans="1:15" x14ac:dyDescent="0.2">
      <c r="A65" s="1237"/>
      <c r="B65" s="1581" t="s">
        <v>501</v>
      </c>
      <c r="C65" s="1582"/>
      <c r="D65" s="1582"/>
      <c r="E65" s="1582"/>
      <c r="F65" s="1582"/>
      <c r="G65" s="1582"/>
      <c r="H65" s="1582"/>
      <c r="I65" s="1582"/>
      <c r="J65" s="1582"/>
      <c r="K65" s="1582"/>
      <c r="L65" s="1582"/>
      <c r="M65" s="1582"/>
      <c r="N65" s="1582"/>
      <c r="O65" s="1582"/>
    </row>
  </sheetData>
  <mergeCells count="12">
    <mergeCell ref="B65:O65"/>
    <mergeCell ref="E5:F5"/>
    <mergeCell ref="G5:H5"/>
    <mergeCell ref="N5:O5"/>
    <mergeCell ref="B12:C12"/>
    <mergeCell ref="H12:I12"/>
    <mergeCell ref="D13:E13"/>
    <mergeCell ref="H23:I23"/>
    <mergeCell ref="M40:N40"/>
    <mergeCell ref="D48:F48"/>
    <mergeCell ref="L48:N48"/>
    <mergeCell ref="B63:O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sheetPr>
  <dimension ref="A1:I90"/>
  <sheetViews>
    <sheetView zoomScale="75" zoomScaleNormal="75" zoomScaleSheetLayoutView="90" workbookViewId="0">
      <selection activeCell="A3" sqref="A3:B3"/>
    </sheetView>
  </sheetViews>
  <sheetFormatPr defaultRowHeight="15" x14ac:dyDescent="0.2"/>
  <cols>
    <col min="1" max="1" width="10" bestFit="1" customWidth="1"/>
    <col min="2" max="2" width="13.109375" customWidth="1"/>
    <col min="3" max="3" width="12.33203125" customWidth="1"/>
    <col min="4" max="4" width="17.5546875" customWidth="1"/>
    <col min="5" max="5" width="19.5546875" customWidth="1"/>
    <col min="6" max="7" width="8.33203125" customWidth="1"/>
    <col min="8" max="8" width="8.5546875" customWidth="1"/>
    <col min="9" max="9" width="9.88671875" customWidth="1"/>
    <col min="10" max="10" width="17.21875" bestFit="1" customWidth="1"/>
  </cols>
  <sheetData>
    <row r="1" spans="1:9" ht="18.75" thickTop="1" x14ac:dyDescent="0.2">
      <c r="A1" s="913" t="s">
        <v>50</v>
      </c>
      <c r="B1" s="354"/>
      <c r="C1" s="354"/>
      <c r="D1" s="354"/>
      <c r="E1" s="354"/>
      <c r="F1" s="354"/>
      <c r="G1" s="354"/>
      <c r="H1" s="354"/>
      <c r="I1" s="355"/>
    </row>
    <row r="2" spans="1:9" ht="15.75" x14ac:dyDescent="0.2">
      <c r="A2" s="410" t="s">
        <v>291</v>
      </c>
      <c r="B2" s="189"/>
      <c r="C2" s="189"/>
      <c r="D2" s="189"/>
      <c r="E2" s="2"/>
      <c r="F2" s="445" t="s">
        <v>298</v>
      </c>
      <c r="G2" s="189"/>
      <c r="H2" s="189"/>
      <c r="I2" s="215"/>
    </row>
    <row r="3" spans="1:9" ht="16.5" thickBot="1" x14ac:dyDescent="0.25">
      <c r="A3" s="1603" t="s">
        <v>36</v>
      </c>
      <c r="B3" s="1604"/>
      <c r="C3" s="912">
        <f>'Input Data'!$D$23</f>
        <v>0</v>
      </c>
      <c r="D3" s="411"/>
      <c r="E3" s="589" t="s">
        <v>235</v>
      </c>
      <c r="F3" s="919">
        <f>'Input Data'!$D$7</f>
        <v>0</v>
      </c>
      <c r="G3" s="505"/>
      <c r="H3" s="230"/>
      <c r="I3" s="332"/>
    </row>
    <row r="4" spans="1:9" ht="16.5" thickTop="1" thickBot="1" x14ac:dyDescent="0.25">
      <c r="A4" s="508"/>
      <c r="B4" s="508"/>
      <c r="C4" s="509"/>
      <c r="D4" s="509"/>
      <c r="E4" s="509"/>
      <c r="F4" s="509"/>
      <c r="G4" s="510"/>
      <c r="H4" s="510"/>
      <c r="I4" s="510"/>
    </row>
    <row r="5" spans="1:9" ht="15.75" thickTop="1" x14ac:dyDescent="0.2">
      <c r="A5" s="292" t="s">
        <v>147</v>
      </c>
      <c r="B5" s="208"/>
      <c r="C5" s="208"/>
      <c r="D5" s="208"/>
      <c r="E5" s="208"/>
      <c r="F5" s="208"/>
      <c r="G5" s="208"/>
      <c r="H5" s="208"/>
      <c r="I5" s="209"/>
    </row>
    <row r="6" spans="1:9" ht="30" x14ac:dyDescent="0.2">
      <c r="A6" s="358" t="s">
        <v>51</v>
      </c>
      <c r="B6" s="359" t="s">
        <v>46</v>
      </c>
      <c r="C6" s="359" t="s">
        <v>29</v>
      </c>
      <c r="D6" s="359" t="s">
        <v>52</v>
      </c>
      <c r="E6" s="359" t="s">
        <v>53</v>
      </c>
      <c r="F6" s="359" t="s">
        <v>54</v>
      </c>
      <c r="G6" s="359" t="s">
        <v>301</v>
      </c>
      <c r="H6" s="656" t="s">
        <v>5</v>
      </c>
      <c r="I6" s="369" t="s">
        <v>49</v>
      </c>
    </row>
    <row r="7" spans="1:9" x14ac:dyDescent="0.2">
      <c r="A7" s="507"/>
      <c r="B7" s="448"/>
      <c r="C7" s="448"/>
      <c r="D7" s="448"/>
      <c r="E7" s="448"/>
      <c r="F7" s="608"/>
      <c r="G7" s="613">
        <f>IF('Input Data'!$H$43&lt;'Input Data'!$H$31,F7,F7-2)</f>
        <v>0</v>
      </c>
      <c r="H7" s="450"/>
      <c r="I7" s="361">
        <f t="shared" ref="I7:I16" si="0">G7*H7</f>
        <v>0</v>
      </c>
    </row>
    <row r="8" spans="1:9" x14ac:dyDescent="0.2">
      <c r="A8" s="507"/>
      <c r="B8" s="448"/>
      <c r="C8" s="448"/>
      <c r="D8" s="448"/>
      <c r="E8" s="448"/>
      <c r="F8" s="608"/>
      <c r="G8" s="613">
        <f>IF('Input Data'!$H$43&lt;'Input Data'!$H$31,F8,F8-2)</f>
        <v>0</v>
      </c>
      <c r="H8" s="402"/>
      <c r="I8" s="362">
        <f t="shared" si="0"/>
        <v>0</v>
      </c>
    </row>
    <row r="9" spans="1:9" x14ac:dyDescent="0.2">
      <c r="A9" s="507"/>
      <c r="B9" s="448"/>
      <c r="C9" s="448"/>
      <c r="D9" s="448"/>
      <c r="E9" s="448"/>
      <c r="F9" s="563"/>
      <c r="G9" s="613">
        <f>IF('Input Data'!$H$43&lt;'Input Data'!$H$31,F9,F9-2)</f>
        <v>0</v>
      </c>
      <c r="H9" s="402"/>
      <c r="I9" s="362">
        <f t="shared" si="0"/>
        <v>0</v>
      </c>
    </row>
    <row r="10" spans="1:9" x14ac:dyDescent="0.2">
      <c r="A10" s="400"/>
      <c r="B10" s="393"/>
      <c r="C10" s="393"/>
      <c r="D10" s="393"/>
      <c r="E10" s="393"/>
      <c r="F10" s="563"/>
      <c r="G10" s="613">
        <f>IF('Input Data'!$H$43&lt;'Input Data'!$H$31,F10,F10-2)</f>
        <v>0</v>
      </c>
      <c r="H10" s="402"/>
      <c r="I10" s="362">
        <f t="shared" si="0"/>
        <v>0</v>
      </c>
    </row>
    <row r="11" spans="1:9" x14ac:dyDescent="0.2">
      <c r="A11" s="400"/>
      <c r="B11" s="393"/>
      <c r="C11" s="393"/>
      <c r="D11" s="393"/>
      <c r="E11" s="393"/>
      <c r="F11" s="563"/>
      <c r="G11" s="613">
        <f>IF('Input Data'!$H$43&lt;'Input Data'!$H$31,F11,F11-2)</f>
        <v>0</v>
      </c>
      <c r="H11" s="402"/>
      <c r="I11" s="362">
        <f t="shared" si="0"/>
        <v>0</v>
      </c>
    </row>
    <row r="12" spans="1:9" x14ac:dyDescent="0.2">
      <c r="A12" s="400"/>
      <c r="B12" s="393"/>
      <c r="C12" s="393"/>
      <c r="D12" s="393"/>
      <c r="E12" s="393"/>
      <c r="F12" s="563"/>
      <c r="G12" s="613">
        <f>IF('Input Data'!$H$43&lt;'Input Data'!$H$31,F12,F12-2)</f>
        <v>0</v>
      </c>
      <c r="H12" s="402"/>
      <c r="I12" s="362">
        <f t="shared" si="0"/>
        <v>0</v>
      </c>
    </row>
    <row r="13" spans="1:9" x14ac:dyDescent="0.2">
      <c r="A13" s="400"/>
      <c r="B13" s="393"/>
      <c r="C13" s="393"/>
      <c r="D13" s="393"/>
      <c r="E13" s="393"/>
      <c r="F13" s="563"/>
      <c r="G13" s="613">
        <f>IF('Input Data'!$H$43&lt;'Input Data'!$H$31,F13,F13-2)</f>
        <v>0</v>
      </c>
      <c r="H13" s="402"/>
      <c r="I13" s="362">
        <f t="shared" si="0"/>
        <v>0</v>
      </c>
    </row>
    <row r="14" spans="1:9" x14ac:dyDescent="0.2">
      <c r="A14" s="400"/>
      <c r="B14" s="393"/>
      <c r="C14" s="393"/>
      <c r="D14" s="393"/>
      <c r="E14" s="393"/>
      <c r="F14" s="563"/>
      <c r="G14" s="613">
        <f>IF('Input Data'!$H$43&lt;'Input Data'!$H$31,F14,F14-2)</f>
        <v>0</v>
      </c>
      <c r="H14" s="402"/>
      <c r="I14" s="362">
        <f t="shared" si="0"/>
        <v>0</v>
      </c>
    </row>
    <row r="15" spans="1:9" x14ac:dyDescent="0.2">
      <c r="A15" s="400"/>
      <c r="B15" s="393"/>
      <c r="C15" s="393"/>
      <c r="D15" s="393"/>
      <c r="E15" s="393"/>
      <c r="F15" s="563"/>
      <c r="G15" s="613">
        <f>IF('Input Data'!$H$43&lt;'Input Data'!$H$31,F15,F15-2)</f>
        <v>0</v>
      </c>
      <c r="H15" s="402"/>
      <c r="I15" s="362">
        <f t="shared" si="0"/>
        <v>0</v>
      </c>
    </row>
    <row r="16" spans="1:9" ht="15.75" thickBot="1" x14ac:dyDescent="0.25">
      <c r="A16" s="511"/>
      <c r="B16" s="512"/>
      <c r="C16" s="512"/>
      <c r="D16" s="512"/>
      <c r="E16" s="512"/>
      <c r="F16" s="564"/>
      <c r="G16" s="613">
        <f>IF('Input Data'!$H$43&lt;'Input Data'!$H$31,F16,F16-2)</f>
        <v>0</v>
      </c>
      <c r="H16" s="513"/>
      <c r="I16" s="516">
        <f t="shared" si="0"/>
        <v>0</v>
      </c>
    </row>
    <row r="17" spans="1:9" x14ac:dyDescent="0.2">
      <c r="A17" s="514"/>
      <c r="B17" s="515"/>
      <c r="C17" s="515"/>
      <c r="D17" s="515"/>
      <c r="E17" s="515"/>
      <c r="F17" s="515"/>
      <c r="G17" s="515"/>
      <c r="H17" s="655" t="s">
        <v>292</v>
      </c>
      <c r="I17" s="517">
        <f>SUM(I7:I16)</f>
        <v>0</v>
      </c>
    </row>
    <row r="18" spans="1:9" ht="15.75" thickBot="1" x14ac:dyDescent="0.25">
      <c r="A18" s="331"/>
      <c r="B18" s="230"/>
      <c r="C18" s="230"/>
      <c r="D18" s="230"/>
      <c r="E18" s="230"/>
      <c r="F18" s="230"/>
      <c r="G18" s="230"/>
      <c r="H18" s="657"/>
      <c r="I18" s="506"/>
    </row>
    <row r="19" spans="1:9" ht="15.75" thickTop="1" x14ac:dyDescent="0.2">
      <c r="A19" s="446" t="s">
        <v>55</v>
      </c>
      <c r="B19" s="443"/>
      <c r="C19" s="443"/>
      <c r="D19" s="443"/>
      <c r="E19" s="443"/>
      <c r="F19" s="443"/>
      <c r="G19" s="443"/>
      <c r="H19" s="658"/>
      <c r="I19" s="444"/>
    </row>
    <row r="20" spans="1:9" x14ac:dyDescent="0.2">
      <c r="A20" s="365" t="s">
        <v>56</v>
      </c>
      <c r="B20" s="366" t="s">
        <v>57</v>
      </c>
      <c r="C20" s="366"/>
      <c r="D20" s="366"/>
      <c r="E20" s="189"/>
      <c r="F20" s="189"/>
      <c r="G20" s="366" t="s">
        <v>58</v>
      </c>
      <c r="H20" s="665"/>
      <c r="I20" s="667"/>
    </row>
    <row r="21" spans="1:9" x14ac:dyDescent="0.2">
      <c r="A21" s="365" t="s">
        <v>42</v>
      </c>
      <c r="B21" s="366" t="s">
        <v>57</v>
      </c>
      <c r="C21" s="367"/>
      <c r="D21" s="367"/>
      <c r="E21" s="368"/>
      <c r="F21" s="189"/>
      <c r="G21" s="366" t="s">
        <v>58</v>
      </c>
      <c r="H21" s="666"/>
      <c r="I21" s="668"/>
    </row>
    <row r="22" spans="1:9" x14ac:dyDescent="0.2">
      <c r="A22" s="365" t="s">
        <v>44</v>
      </c>
      <c r="B22" s="366" t="s">
        <v>57</v>
      </c>
      <c r="C22" s="366"/>
      <c r="D22" s="366"/>
      <c r="E22" s="189"/>
      <c r="F22" s="189"/>
      <c r="G22" s="366" t="s">
        <v>58</v>
      </c>
      <c r="H22" s="665"/>
      <c r="I22" s="667"/>
    </row>
    <row r="23" spans="1:9" ht="45" x14ac:dyDescent="0.2">
      <c r="A23" s="358" t="s">
        <v>4</v>
      </c>
      <c r="B23" s="359" t="s">
        <v>46</v>
      </c>
      <c r="C23" s="359" t="s">
        <v>29</v>
      </c>
      <c r="D23" s="359" t="s">
        <v>59</v>
      </c>
      <c r="E23" s="359" t="s">
        <v>60</v>
      </c>
      <c r="F23" s="359" t="s">
        <v>385</v>
      </c>
      <c r="G23" s="359" t="s">
        <v>61</v>
      </c>
      <c r="H23" s="656" t="s">
        <v>5</v>
      </c>
      <c r="I23" s="369" t="s">
        <v>49</v>
      </c>
    </row>
    <row r="24" spans="1:9" x14ac:dyDescent="0.2">
      <c r="A24" s="507"/>
      <c r="B24" s="448"/>
      <c r="C24" s="448"/>
      <c r="D24" s="448"/>
      <c r="E24" s="448"/>
      <c r="F24" s="448"/>
      <c r="G24" s="608"/>
      <c r="H24" s="450"/>
      <c r="I24" s="361">
        <f>G24*H24+F24</f>
        <v>0</v>
      </c>
    </row>
    <row r="25" spans="1:9" x14ac:dyDescent="0.2">
      <c r="A25" s="507"/>
      <c r="B25" s="448"/>
      <c r="C25" s="448"/>
      <c r="D25" s="448"/>
      <c r="E25" s="448"/>
      <c r="F25" s="448"/>
      <c r="G25" s="608"/>
      <c r="H25" s="402"/>
      <c r="I25" s="362">
        <f t="shared" ref="I25:I33" si="1">G25*H25+F25</f>
        <v>0</v>
      </c>
    </row>
    <row r="26" spans="1:9" x14ac:dyDescent="0.2">
      <c r="A26" s="507"/>
      <c r="B26" s="448"/>
      <c r="C26" s="448"/>
      <c r="D26" s="448"/>
      <c r="E26" s="448"/>
      <c r="F26" s="393"/>
      <c r="G26" s="563"/>
      <c r="H26" s="402"/>
      <c r="I26" s="362">
        <f t="shared" si="1"/>
        <v>0</v>
      </c>
    </row>
    <row r="27" spans="1:9" x14ac:dyDescent="0.2">
      <c r="A27" s="400"/>
      <c r="B27" s="393"/>
      <c r="C27" s="393"/>
      <c r="D27" s="393"/>
      <c r="E27" s="393"/>
      <c r="F27" s="393"/>
      <c r="G27" s="563"/>
      <c r="H27" s="402"/>
      <c r="I27" s="362">
        <f t="shared" si="1"/>
        <v>0</v>
      </c>
    </row>
    <row r="28" spans="1:9" x14ac:dyDescent="0.2">
      <c r="A28" s="400"/>
      <c r="B28" s="393"/>
      <c r="C28" s="393"/>
      <c r="D28" s="393"/>
      <c r="E28" s="393"/>
      <c r="F28" s="393"/>
      <c r="G28" s="563"/>
      <c r="H28" s="402"/>
      <c r="I28" s="362">
        <f t="shared" si="1"/>
        <v>0</v>
      </c>
    </row>
    <row r="29" spans="1:9" x14ac:dyDescent="0.2">
      <c r="A29" s="400"/>
      <c r="B29" s="393"/>
      <c r="C29" s="393"/>
      <c r="D29" s="393"/>
      <c r="E29" s="393"/>
      <c r="F29" s="393"/>
      <c r="G29" s="563"/>
      <c r="H29" s="402"/>
      <c r="I29" s="362">
        <f t="shared" si="1"/>
        <v>0</v>
      </c>
    </row>
    <row r="30" spans="1:9" ht="15.75" customHeight="1" x14ac:dyDescent="0.2">
      <c r="A30" s="400"/>
      <c r="B30" s="393"/>
      <c r="C30" s="393"/>
      <c r="D30" s="393"/>
      <c r="E30" s="393"/>
      <c r="F30" s="393"/>
      <c r="G30" s="563"/>
      <c r="H30" s="402"/>
      <c r="I30" s="362">
        <f t="shared" si="1"/>
        <v>0</v>
      </c>
    </row>
    <row r="31" spans="1:9" x14ac:dyDescent="0.2">
      <c r="A31" s="400"/>
      <c r="B31" s="393"/>
      <c r="C31" s="393"/>
      <c r="D31" s="393"/>
      <c r="E31" s="393"/>
      <c r="F31" s="393"/>
      <c r="G31" s="563"/>
      <c r="H31" s="402"/>
      <c r="I31" s="362">
        <f t="shared" si="1"/>
        <v>0</v>
      </c>
    </row>
    <row r="32" spans="1:9" x14ac:dyDescent="0.2">
      <c r="A32" s="400"/>
      <c r="B32" s="393"/>
      <c r="C32" s="393"/>
      <c r="D32" s="393"/>
      <c r="E32" s="393"/>
      <c r="F32" s="393"/>
      <c r="G32" s="563"/>
      <c r="H32" s="402"/>
      <c r="I32" s="362">
        <f t="shared" si="1"/>
        <v>0</v>
      </c>
    </row>
    <row r="33" spans="1:9" ht="15.75" thickBot="1" x14ac:dyDescent="0.25">
      <c r="A33" s="511"/>
      <c r="B33" s="512"/>
      <c r="C33" s="512"/>
      <c r="D33" s="512"/>
      <c r="E33" s="512"/>
      <c r="F33" s="512"/>
      <c r="G33" s="564"/>
      <c r="H33" s="513"/>
      <c r="I33" s="394">
        <f t="shared" si="1"/>
        <v>0</v>
      </c>
    </row>
    <row r="34" spans="1:9" x14ac:dyDescent="0.2">
      <c r="A34" s="514"/>
      <c r="B34" s="515"/>
      <c r="C34" s="515"/>
      <c r="D34" s="515"/>
      <c r="E34" s="515"/>
      <c r="F34" s="515"/>
      <c r="G34" s="515"/>
      <c r="H34" s="655" t="s">
        <v>62</v>
      </c>
      <c r="I34" s="518">
        <f>SUM(I24:I33)</f>
        <v>0</v>
      </c>
    </row>
    <row r="35" spans="1:9" x14ac:dyDescent="0.2">
      <c r="A35" s="365"/>
      <c r="B35" s="370"/>
      <c r="C35" s="370"/>
      <c r="D35" s="370"/>
      <c r="E35" s="370"/>
      <c r="F35" s="370"/>
      <c r="G35" s="370"/>
      <c r="H35" s="660"/>
      <c r="I35" s="371"/>
    </row>
    <row r="36" spans="1:9" x14ac:dyDescent="0.2">
      <c r="A36" s="372" t="s">
        <v>384</v>
      </c>
      <c r="B36" s="356"/>
      <c r="C36" s="356"/>
      <c r="D36" s="356"/>
      <c r="E36" s="356"/>
      <c r="F36" s="356"/>
      <c r="G36" s="356"/>
      <c r="H36" s="661"/>
      <c r="I36" s="373"/>
    </row>
    <row r="37" spans="1:9" ht="30" x14ac:dyDescent="0.2">
      <c r="A37" s="358" t="s">
        <v>4</v>
      </c>
      <c r="B37" s="374" t="s">
        <v>46</v>
      </c>
      <c r="C37" s="375" t="s">
        <v>29</v>
      </c>
      <c r="D37" s="359" t="s">
        <v>63</v>
      </c>
      <c r="E37" s="359" t="s">
        <v>64</v>
      </c>
      <c r="F37" s="359"/>
      <c r="G37" s="359" t="s">
        <v>6</v>
      </c>
      <c r="H37" s="656" t="s">
        <v>11</v>
      </c>
      <c r="I37" s="369" t="s">
        <v>49</v>
      </c>
    </row>
    <row r="38" spans="1:9" x14ac:dyDescent="0.2">
      <c r="A38" s="399"/>
      <c r="B38" s="395"/>
      <c r="C38" s="395"/>
      <c r="D38" s="395"/>
      <c r="E38" s="395"/>
      <c r="F38" s="395"/>
      <c r="G38" s="565"/>
      <c r="H38" s="662"/>
      <c r="I38" s="504"/>
    </row>
    <row r="39" spans="1:9" x14ac:dyDescent="0.2">
      <c r="A39" s="400"/>
      <c r="B39" s="393"/>
      <c r="C39" s="393"/>
      <c r="D39" s="393"/>
      <c r="E39" s="393"/>
      <c r="F39" s="393"/>
      <c r="G39" s="563"/>
      <c r="H39" s="402"/>
      <c r="I39" s="438"/>
    </row>
    <row r="40" spans="1:9" x14ac:dyDescent="0.2">
      <c r="A40" s="400"/>
      <c r="B40" s="393"/>
      <c r="C40" s="393"/>
      <c r="D40" s="393"/>
      <c r="E40" s="393"/>
      <c r="F40" s="393"/>
      <c r="G40" s="563"/>
      <c r="H40" s="402"/>
      <c r="I40" s="438"/>
    </row>
    <row r="41" spans="1:9" x14ac:dyDescent="0.2">
      <c r="A41" s="400"/>
      <c r="B41" s="393"/>
      <c r="C41" s="393"/>
      <c r="D41" s="393"/>
      <c r="E41" s="393"/>
      <c r="F41" s="393"/>
      <c r="G41" s="563"/>
      <c r="H41" s="402"/>
      <c r="I41" s="438"/>
    </row>
    <row r="42" spans="1:9" x14ac:dyDescent="0.2">
      <c r="A42" s="400"/>
      <c r="B42" s="393"/>
      <c r="C42" s="393"/>
      <c r="D42" s="393"/>
      <c r="E42" s="393"/>
      <c r="F42" s="393"/>
      <c r="G42" s="563"/>
      <c r="H42" s="402"/>
      <c r="I42" s="438"/>
    </row>
    <row r="43" spans="1:9" x14ac:dyDescent="0.2">
      <c r="A43" s="400"/>
      <c r="B43" s="393"/>
      <c r="C43" s="393"/>
      <c r="D43" s="393"/>
      <c r="E43" s="393"/>
      <c r="F43" s="393"/>
      <c r="G43" s="563"/>
      <c r="H43" s="402"/>
      <c r="I43" s="438"/>
    </row>
    <row r="44" spans="1:9" x14ac:dyDescent="0.2">
      <c r="A44" s="400"/>
      <c r="B44" s="393"/>
      <c r="C44" s="393"/>
      <c r="D44" s="393"/>
      <c r="E44" s="393"/>
      <c r="F44" s="393"/>
      <c r="G44" s="563"/>
      <c r="H44" s="402"/>
      <c r="I44" s="438"/>
    </row>
    <row r="45" spans="1:9" ht="15.75" thickBot="1" x14ac:dyDescent="0.25">
      <c r="A45" s="511"/>
      <c r="B45" s="512"/>
      <c r="C45" s="512"/>
      <c r="D45" s="512"/>
      <c r="E45" s="512"/>
      <c r="F45" s="512"/>
      <c r="G45" s="564"/>
      <c r="H45" s="513"/>
      <c r="I45" s="519"/>
    </row>
    <row r="46" spans="1:9" x14ac:dyDescent="0.2">
      <c r="A46" s="514"/>
      <c r="B46" s="515"/>
      <c r="C46" s="515"/>
      <c r="D46" s="515"/>
      <c r="E46" s="515"/>
      <c r="F46" s="515"/>
      <c r="G46" s="515"/>
      <c r="H46" s="655" t="s">
        <v>65</v>
      </c>
      <c r="I46" s="517">
        <f>SUM(I38:I45)</f>
        <v>0</v>
      </c>
    </row>
    <row r="47" spans="1:9" x14ac:dyDescent="0.2">
      <c r="A47" s="210"/>
      <c r="B47" s="189"/>
      <c r="C47" s="189"/>
      <c r="D47" s="189"/>
      <c r="E47" s="189"/>
      <c r="F47" s="189"/>
      <c r="G47" s="189"/>
      <c r="H47" s="659"/>
      <c r="I47" s="268"/>
    </row>
    <row r="48" spans="1:9" x14ac:dyDescent="0.2">
      <c r="A48" s="372" t="s">
        <v>66</v>
      </c>
      <c r="B48" s="356"/>
      <c r="C48" s="356"/>
      <c r="D48" s="356"/>
      <c r="E48" s="356"/>
      <c r="F48" s="356"/>
      <c r="G48" s="356"/>
      <c r="H48" s="661"/>
      <c r="I48" s="373"/>
    </row>
    <row r="49" spans="1:9" ht="30" x14ac:dyDescent="0.2">
      <c r="A49" s="376" t="s">
        <v>4</v>
      </c>
      <c r="B49" s="374" t="s">
        <v>46</v>
      </c>
      <c r="C49" s="375" t="s">
        <v>29</v>
      </c>
      <c r="D49" s="377" t="s">
        <v>52</v>
      </c>
      <c r="E49" s="377" t="s">
        <v>53</v>
      </c>
      <c r="F49" s="377"/>
      <c r="G49" s="359" t="s">
        <v>67</v>
      </c>
      <c r="H49" s="656" t="s">
        <v>68</v>
      </c>
      <c r="I49" s="369" t="s">
        <v>49</v>
      </c>
    </row>
    <row r="50" spans="1:9" x14ac:dyDescent="0.2">
      <c r="A50" s="399"/>
      <c r="B50" s="413"/>
      <c r="C50" s="413"/>
      <c r="D50" s="395"/>
      <c r="E50" s="395"/>
      <c r="F50" s="395"/>
      <c r="G50" s="395"/>
      <c r="H50" s="662"/>
      <c r="I50" s="504"/>
    </row>
    <row r="51" spans="1:9" x14ac:dyDescent="0.2">
      <c r="A51" s="521"/>
      <c r="B51" s="401"/>
      <c r="C51" s="401"/>
      <c r="D51" s="393"/>
      <c r="E51" s="393"/>
      <c r="F51" s="393"/>
      <c r="G51" s="393"/>
      <c r="H51" s="402"/>
      <c r="I51" s="438"/>
    </row>
    <row r="52" spans="1:9" x14ac:dyDescent="0.2">
      <c r="A52" s="520"/>
      <c r="B52" s="401"/>
      <c r="C52" s="401"/>
      <c r="D52" s="393"/>
      <c r="E52" s="393"/>
      <c r="F52" s="393"/>
      <c r="G52" s="393"/>
      <c r="H52" s="402"/>
      <c r="I52" s="438"/>
    </row>
    <row r="53" spans="1:9" x14ac:dyDescent="0.2">
      <c r="A53" s="400"/>
      <c r="B53" s="401"/>
      <c r="C53" s="401"/>
      <c r="D53" s="393"/>
      <c r="E53" s="393"/>
      <c r="F53" s="393"/>
      <c r="G53" s="393"/>
      <c r="H53" s="402"/>
      <c r="I53" s="438"/>
    </row>
    <row r="54" spans="1:9" x14ac:dyDescent="0.2">
      <c r="A54" s="400"/>
      <c r="B54" s="401"/>
      <c r="C54" s="401"/>
      <c r="D54" s="393"/>
      <c r="E54" s="393"/>
      <c r="F54" s="393"/>
      <c r="G54" s="393"/>
      <c r="H54" s="402"/>
      <c r="I54" s="438"/>
    </row>
    <row r="55" spans="1:9" x14ac:dyDescent="0.2">
      <c r="A55" s="400"/>
      <c r="B55" s="401"/>
      <c r="C55" s="401"/>
      <c r="D55" s="393"/>
      <c r="E55" s="393"/>
      <c r="F55" s="393"/>
      <c r="G55" s="393"/>
      <c r="H55" s="402"/>
      <c r="I55" s="438"/>
    </row>
    <row r="56" spans="1:9" ht="15.75" thickBot="1" x14ac:dyDescent="0.25">
      <c r="A56" s="511"/>
      <c r="B56" s="522"/>
      <c r="C56" s="522"/>
      <c r="D56" s="512"/>
      <c r="E56" s="512"/>
      <c r="F56" s="512"/>
      <c r="G56" s="512"/>
      <c r="H56" s="513"/>
      <c r="I56" s="519"/>
    </row>
    <row r="57" spans="1:9" x14ac:dyDescent="0.2">
      <c r="A57" s="514"/>
      <c r="B57" s="515"/>
      <c r="C57" s="515"/>
      <c r="D57" s="515"/>
      <c r="E57" s="515"/>
      <c r="F57" s="515"/>
      <c r="G57" s="515"/>
      <c r="H57" s="655" t="s">
        <v>69</v>
      </c>
      <c r="I57" s="517">
        <f>SUM(I50:I56)</f>
        <v>0</v>
      </c>
    </row>
    <row r="58" spans="1:9" x14ac:dyDescent="0.2">
      <c r="A58" s="365"/>
      <c r="B58" s="370"/>
      <c r="C58" s="370"/>
      <c r="D58" s="370"/>
      <c r="E58" s="370"/>
      <c r="F58" s="370"/>
      <c r="G58" s="370"/>
      <c r="H58" s="660"/>
      <c r="I58" s="378"/>
    </row>
    <row r="59" spans="1:9" ht="15.75" thickBot="1" x14ac:dyDescent="0.25">
      <c r="A59" s="365"/>
      <c r="B59" s="379"/>
      <c r="C59" s="379"/>
      <c r="D59" s="379"/>
      <c r="E59" s="379"/>
      <c r="F59" s="379"/>
      <c r="G59" s="379"/>
      <c r="H59" s="663"/>
      <c r="I59" s="407"/>
    </row>
    <row r="60" spans="1:9" ht="15.75" thickTop="1" x14ac:dyDescent="0.2">
      <c r="A60" s="380"/>
      <c r="B60" s="381"/>
      <c r="C60" s="381"/>
      <c r="D60" s="381"/>
      <c r="E60" s="382"/>
      <c r="F60" s="382"/>
      <c r="G60" s="382"/>
      <c r="H60" s="664" t="s">
        <v>293</v>
      </c>
      <c r="I60" s="523">
        <f>I46+I57+I34</f>
        <v>0</v>
      </c>
    </row>
    <row r="61" spans="1:9" ht="15.75" thickBot="1" x14ac:dyDescent="0.25">
      <c r="A61" s="384"/>
      <c r="B61" s="379"/>
      <c r="C61" s="379"/>
      <c r="D61" s="379"/>
      <c r="E61" s="379"/>
      <c r="F61" s="379"/>
      <c r="G61" s="379"/>
      <c r="H61" s="663"/>
      <c r="I61" s="386"/>
    </row>
    <row r="62" spans="1:9" ht="15.75" thickTop="1" x14ac:dyDescent="0.2">
      <c r="I62" s="353"/>
    </row>
    <row r="63" spans="1:9" x14ac:dyDescent="0.2">
      <c r="I63" s="353"/>
    </row>
    <row r="64" spans="1:9" x14ac:dyDescent="0.2">
      <c r="I64" s="353"/>
    </row>
    <row r="65" spans="9:9" x14ac:dyDescent="0.2">
      <c r="I65" s="353"/>
    </row>
    <row r="66" spans="9:9" x14ac:dyDescent="0.2">
      <c r="I66" s="353"/>
    </row>
    <row r="67" spans="9:9" x14ac:dyDescent="0.2">
      <c r="I67" s="353"/>
    </row>
    <row r="68" spans="9:9" x14ac:dyDescent="0.2">
      <c r="I68" s="353"/>
    </row>
    <row r="69" spans="9:9" x14ac:dyDescent="0.2">
      <c r="I69" s="353"/>
    </row>
    <row r="70" spans="9:9" x14ac:dyDescent="0.2">
      <c r="I70" s="353"/>
    </row>
    <row r="71" spans="9:9" x14ac:dyDescent="0.2">
      <c r="I71" s="353"/>
    </row>
    <row r="72" spans="9:9" x14ac:dyDescent="0.2">
      <c r="I72" s="353"/>
    </row>
    <row r="73" spans="9:9" x14ac:dyDescent="0.2">
      <c r="I73" s="353"/>
    </row>
    <row r="74" spans="9:9" x14ac:dyDescent="0.2">
      <c r="I74" s="353"/>
    </row>
    <row r="75" spans="9:9" x14ac:dyDescent="0.2">
      <c r="I75" s="353"/>
    </row>
    <row r="76" spans="9:9" x14ac:dyDescent="0.2">
      <c r="I76" s="353"/>
    </row>
    <row r="77" spans="9:9" x14ac:dyDescent="0.2">
      <c r="I77" s="353"/>
    </row>
    <row r="78" spans="9:9" x14ac:dyDescent="0.2">
      <c r="I78" s="353"/>
    </row>
    <row r="79" spans="9:9" x14ac:dyDescent="0.2">
      <c r="I79" s="353"/>
    </row>
    <row r="80" spans="9:9" x14ac:dyDescent="0.2">
      <c r="I80" s="353"/>
    </row>
    <row r="81" spans="9:9" x14ac:dyDescent="0.2">
      <c r="I81" s="353"/>
    </row>
    <row r="82" spans="9:9" x14ac:dyDescent="0.2">
      <c r="I82" s="353"/>
    </row>
    <row r="83" spans="9:9" x14ac:dyDescent="0.2">
      <c r="I83" s="353"/>
    </row>
    <row r="84" spans="9:9" x14ac:dyDescent="0.2">
      <c r="I84" s="353"/>
    </row>
    <row r="85" spans="9:9" x14ac:dyDescent="0.2">
      <c r="I85" s="353"/>
    </row>
    <row r="86" spans="9:9" x14ac:dyDescent="0.2">
      <c r="I86" s="353"/>
    </row>
    <row r="87" spans="9:9" x14ac:dyDescent="0.2">
      <c r="I87" s="353"/>
    </row>
    <row r="88" spans="9:9" x14ac:dyDescent="0.2">
      <c r="I88" s="353"/>
    </row>
    <row r="89" spans="9:9" x14ac:dyDescent="0.2">
      <c r="I89" s="353"/>
    </row>
    <row r="90" spans="9:9" x14ac:dyDescent="0.2">
      <c r="I90" s="353"/>
    </row>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1">
    <mergeCell ref="A3:B3"/>
  </mergeCells>
  <phoneticPr fontId="0" type="noConversion"/>
  <pageMargins left="0.94488188976377963" right="0.55118110236220474" top="0.62992125984251968" bottom="0.98425196850393704" header="0.51181102362204722" footer="0.51181102362204722"/>
  <pageSetup paperSize="9" scale="66" orientation="portrait" horizontalDpi="4294967293" verticalDpi="2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Notes</vt:lpstr>
      <vt:lpstr>Input Data</vt:lpstr>
      <vt:lpstr>Tax Invoice </vt:lpstr>
      <vt:lpstr>Scales</vt:lpstr>
      <vt:lpstr>WTW Input</vt:lpstr>
      <vt:lpstr>Invoice WTW</vt:lpstr>
      <vt:lpstr>Previous Payments</vt:lpstr>
      <vt:lpstr>Trip Sheet</vt:lpstr>
      <vt:lpstr>Travelling &amp; Subsistence</vt:lpstr>
      <vt:lpstr>Typing, Duplicating, &amp; Printing</vt:lpstr>
      <vt:lpstr>Time Based</vt:lpstr>
      <vt:lpstr>Site staff &amp; Other</vt:lpstr>
      <vt:lpstr>Non Taxable</vt:lpstr>
      <vt:lpstr>Summary A3</vt:lpstr>
      <vt:lpstr>'Input Data'!Print_Area</vt:lpstr>
      <vt:lpstr>Notes!Print_Area</vt:lpstr>
      <vt:lpstr>'Site staff &amp; Other'!Print_Area</vt:lpstr>
      <vt:lpstr>'Tax Invoice '!Print_Area</vt:lpstr>
      <vt:lpstr>'Time Based'!Print_Area</vt:lpstr>
      <vt:lpstr>'Travelling &amp; Subsistence'!Print_Area</vt:lpstr>
      <vt:lpstr>'WTW Input'!Print_Area</vt:lpstr>
      <vt:lpstr>'Invoice WTW'!Print_Titles</vt:lpstr>
      <vt:lpstr>'Tax Invoice '!Print_Titles</vt:lpstr>
      <vt:lpstr>SCALE_2009CSE1</vt:lpstr>
      <vt:lpstr>SCALE_2009CSE2</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Charles Beaurain</cp:lastModifiedBy>
  <cp:lastPrinted>2011-05-24T13:01:05Z</cp:lastPrinted>
  <dcterms:created xsi:type="dcterms:W3CDTF">2000-04-06T11:32:49Z</dcterms:created>
  <dcterms:modified xsi:type="dcterms:W3CDTF">2012-11-09T08:49:38Z</dcterms:modified>
</cp:coreProperties>
</file>